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4.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Instructions" sheetId="1" state="visible" r:id="rId3"/>
    <sheet name="Purchase Register" sheetId="2" state="visible" r:id="rId4"/>
    <sheet name="GSTR-2B Download" sheetId="3" state="visible" r:id="rId5"/>
    <sheet name="IMS Action Log" sheetId="4" state="visible" r:id="rId6"/>
    <sheet name="Match Output" sheetId="5" state="visible" r:id="rId7"/>
    <sheet name="At-Risk Queue" sheetId="6" state="visible" r:id="rId8"/>
    <sheet name="Supplier Follow-Up" sheetId="7" state="visible" r:id="rId9"/>
    <sheet name="Formula Reference" sheetId="8" state="visible" r:id="rId10"/>
  </sheets>
  <definedNames>
    <definedName function="false" hidden="true" localSheetId="2" name="_xlnm._FilterDatabase" vbProcedure="false">'GSTR-2B Download'!$A$4:$M$14</definedName>
    <definedName function="false" hidden="true" localSheetId="3" name="_xlnm._FilterDatabase" vbProcedure="false">'IMS Action Log'!$A$4:$E$16</definedName>
    <definedName function="false" hidden="true" localSheetId="4" name="_xlnm._FilterDatabase" vbProcedure="false">'Match Output'!$A$4:$I$14</definedName>
    <definedName function="false" hidden="true" localSheetId="1" name="_xlnm._FilterDatabase" vbProcedure="false">'Purchase Register'!$A$4:$I$14</definedName>
    <definedName function="false" hidden="true" localSheetId="6" name="_xlnm._FilterDatabase" vbProcedure="false">'Supplier Follow-Up'!$A$4:$F$5</definedName>
    <definedName function="false" hidden="false" name="g2b_gstin" vbProcedure="false">'GSTR-2B Download'!$A$5:$A$14</definedName>
    <definedName function="false" hidden="false" name="g2b_inv" vbProcedure="false">'GSTR-2B Download'!$C$5:$C$14</definedName>
    <definedName function="false" hidden="false" name="g2b_name" vbProcedure="false">'GSTR-2B Download'!$B$5:$B$14</definedName>
    <definedName function="false" hidden="false" name="g2b_taxable" vbProcedure="false">'GSTR-2B Download'!$H$5:$H$14</definedName>
    <definedName function="false" hidden="false" name="ims_action" vbProcedure="false">'IMS Action Log'!$E$5:$E$16</definedName>
    <definedName function="false" hidden="false" name="ims_gstin" vbProcedure="false">'IMS Action Log'!$A$5:$A$16</definedName>
    <definedName function="false" hidden="false" name="ims_inv" vbProcedure="false">'IMS Action Log'!$B$5:$B$16</definedName>
    <definedName function="false" hidden="false" name="pr_date" vbProcedure="false">'Purchase Register'!$B$5:$B$14</definedName>
    <definedName function="false" hidden="false" name="pr_gstin" vbProcedure="false">'Purchase Register'!$C$5:$C$14</definedName>
    <definedName function="false" hidden="false" name="pr_inv" vbProcedure="false">'Purchase Register'!$A$5:$A$14</definedName>
    <definedName function="false" hidden="false" name="pr_taxable" vbProcedure="false">'Purchase Register'!$E$5:$E$14</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<sst xmlns="http://schemas.openxmlformats.org/spreadsheetml/2006/main" count="315" uniqueCount="208">
  <si>
    <t xml:space="preserve">Three-Way ITC Reconciliation Workbook</t>
  </si>
  <si>
    <t xml:space="preserve">Purchase Register  x  GSTR-2B  x  IMS Action Log</t>
  </si>
  <si>
    <t xml:space="preserve">Version 1.0  ·  2026-08-06  ·  Author: Terra Insight Editorial Team</t>
  </si>
  <si>
    <t xml:space="preserve">ILLUSTRATIVE DATA — replace every input tab with your own ledger data before use.</t>
  </si>
  <si>
    <t xml:space="preserve">What this workbook does</t>
  </si>
  <si>
    <t xml:space="preserve">The Invoice Management System (IMS) went live on the GST portal on 14 October 2024. Since then the two-way match between the purchase register and GSTR-2B has been one input short. Every inbound document now lands on the recipient's IMS dashboard as Pending, and the recipient must Accept, Reject, or keep Pending before the monthly cycle closes. Only Accepted documents flow into GSTR-2B.</t>
  </si>
  <si>
    <t xml:space="preserve">This workbook joins all three inputs on a composite key of Invoice # + Supplier GSTIN, assigns every purchase row into one of five Match Status buckets, computes the days remaining to the Section 16(4) November 30 deadline for the relevant financial year, and generates the At-Risk Queue and Supplier Follow-Up list you use to chase suppliers before ITC is time-barred.</t>
  </si>
  <si>
    <t xml:space="preserve">How to use each tab</t>
  </si>
  <si>
    <t xml:space="preserve">1. Instructions</t>
  </si>
  <si>
    <t xml:space="preserve">This tab. Read-me, version, and workbook overview.</t>
  </si>
  <si>
    <t xml:space="preserve">2. Purchase Register (Input)</t>
  </si>
  <si>
    <t xml:space="preserve">Paste your ERP purchase register. One row per inbound invoice. Preserve the column order shown.</t>
  </si>
  <si>
    <t xml:space="preserve">3. GSTR-2B Download (Input)</t>
  </si>
  <si>
    <t xml:space="preserve">Paste the GSTR-2B download from the GST portal. Match the column order shown — the formulas read by column position.</t>
  </si>
  <si>
    <t xml:space="preserve">4. IMS Action Log (Input)</t>
  </si>
  <si>
    <t xml:space="preserve">Paste the IMS action log for the return period. Must carry GSTIN, Invoice Number, and Action (Accept / Reject / Pending).</t>
  </si>
  <si>
    <t xml:space="preserve">5. Three-Way Match Output</t>
  </si>
  <si>
    <t xml:space="preserve">The working tab. INDEX/MATCH joins the three inputs on Invoice # + Supplier GSTIN, an IF chain assigns the Match Status, per-invoice Days to Nov 30 counts down against Section 16(4). Conditional formatting bands the Match Status column.</t>
  </si>
  <si>
    <t xml:space="preserve">6. At-Risk Queue</t>
  </si>
  <si>
    <t xml:space="preserve">Dashboard view. Total ITC at risk by bucket, and a deductor-priority list sorted by Days Aged descending.</t>
  </si>
  <si>
    <t xml:space="preserve">7. Supplier Follow-Up List</t>
  </si>
  <si>
    <t xml:space="preserve">Operational chase-list. Every Matched-Reject and IMS-Reject row lands here, with a Suggested Action per row.</t>
  </si>
  <si>
    <t xml:space="preserve">8. Formula Reference</t>
  </si>
  <si>
    <t xml:space="preserve">Documents every INDEX/MATCH, IF, SUMPRODUCT, and countdown formula used in the sheet. Also shows the XLOOKUP / FILTER / SORT equivalents for Excel 365 teams who want to rebuild the tabs dynamically.</t>
  </si>
  <si>
    <t xml:space="preserve">Financial-year note</t>
  </si>
  <si>
    <t xml:space="preserve">The Days to Nov 30 column derives each invoice's Section 16(4) deadline from its own invoice date — an invoice dated in FY 2026-27 counts down to 30 Nov 2027; an invoice dated in FY 2025-26 counts down to 30 Nov 2026; anything past its own deadline is flagged Time-Barred. Use the alternative formula in Tab 8 to hard-code a single financial-year target if you only ever reconcile one period at a time.</t>
  </si>
  <si>
    <t xml:space="preserve">What this workbook is not</t>
  </si>
  <si>
    <t xml:space="preserve">This is not audit-grade production infrastructure. Below roughly 200 active vendors under GSTR-2B, 3,000 monthly purchase invoices, and a single GSTIN, a senior AP or indirect-tax executive can run this recipe manually. Above those thresholds the At-Risk Queue needs continuous refresh rather than a weekly Excel walk-through — see the companion article at www.terra-insight.com/insights/three-way-itc-reconciliation-excel-india/ for the scale thresholds.</t>
  </si>
  <si>
    <t xml:space="preserve">© 2026 Terra Insight — Illustrative workbook, replace with your ledger data</t>
  </si>
  <si>
    <t xml:space="preserve">Tab 2 — Purchase Register (Input)</t>
  </si>
  <si>
    <t xml:space="preserve">Paste your ERP purchase register here. Preserve column order; formulas on Tab 5 read by column position.</t>
  </si>
  <si>
    <t xml:space="preserve">Invoice #</t>
  </si>
  <si>
    <t xml:space="preserve">Invoice Date</t>
  </si>
  <si>
    <t xml:space="preserve">Supplier GSTIN</t>
  </si>
  <si>
    <t xml:space="preserve">HSN</t>
  </si>
  <si>
    <t xml:space="preserve">Taxable Amount</t>
  </si>
  <si>
    <t xml:space="preserve">CGST</t>
  </si>
  <si>
    <t xml:space="preserve">SGST</t>
  </si>
  <si>
    <t xml:space="preserve">IGST</t>
  </si>
  <si>
    <t xml:space="preserve">Total</t>
  </si>
  <si>
    <t xml:space="preserve">INV-2425/00417</t>
  </si>
  <si>
    <t xml:space="preserve">27AAAPA1234B1Z5</t>
  </si>
  <si>
    <t xml:space="preserve">5208</t>
  </si>
  <si>
    <t xml:space="preserve">INV-2526/00218</t>
  </si>
  <si>
    <t xml:space="preserve">29AABCB5678C1Z2</t>
  </si>
  <si>
    <t xml:space="preserve">998311</t>
  </si>
  <si>
    <t xml:space="preserve">INV-2627/00119</t>
  </si>
  <si>
    <t xml:space="preserve">07AABCC9012D1Z8</t>
  </si>
  <si>
    <t xml:space="preserve">8474</t>
  </si>
  <si>
    <t xml:space="preserve">INV-2627/00120</t>
  </si>
  <si>
    <t xml:space="preserve">33AACCD3456E1Z4</t>
  </si>
  <si>
    <t xml:space="preserve">2523</t>
  </si>
  <si>
    <t xml:space="preserve">INV-2627/00121</t>
  </si>
  <si>
    <t xml:space="preserve">6205</t>
  </si>
  <si>
    <t xml:space="preserve">INV-2627/00122</t>
  </si>
  <si>
    <t xml:space="preserve">24AAECE6789F1Z1</t>
  </si>
  <si>
    <t xml:space="preserve">998313</t>
  </si>
  <si>
    <t xml:space="preserve">INV-2627/00123</t>
  </si>
  <si>
    <t xml:space="preserve">1901</t>
  </si>
  <si>
    <t xml:space="preserve">INV-2627/00124</t>
  </si>
  <si>
    <t xml:space="preserve">06AAFCF1234G1Z9</t>
  </si>
  <si>
    <t xml:space="preserve">998596</t>
  </si>
  <si>
    <t xml:space="preserve">INV-2627/00125</t>
  </si>
  <si>
    <t xml:space="preserve">INV-2627/00126</t>
  </si>
  <si>
    <t xml:space="preserve">5407</t>
  </si>
  <si>
    <t xml:space="preserve">TOTAL</t>
  </si>
  <si>
    <t xml:space="preserve">Tab 3 — GSTR-2B Download (Input)</t>
  </si>
  <si>
    <t xml:space="preserve">Paste the raw GSTR-2B extract from the GST portal here. Column order matches the portal download.</t>
  </si>
  <si>
    <t xml:space="preserve">GSTIN of Supplier</t>
  </si>
  <si>
    <t xml:space="preserve">Trade/Legal Name</t>
  </si>
  <si>
    <t xml:space="preserve">Invoice Number</t>
  </si>
  <si>
    <t xml:space="preserve">Invoice Type</t>
  </si>
  <si>
    <t xml:space="preserve">Invoice Value</t>
  </si>
  <si>
    <t xml:space="preserve">Rate</t>
  </si>
  <si>
    <t xml:space="preserve">Taxable Value</t>
  </si>
  <si>
    <t xml:space="preserve">Integrated Tax</t>
  </si>
  <si>
    <t xml:space="preserve">Central Tax</t>
  </si>
  <si>
    <t xml:space="preserve">State/UT Tax</t>
  </si>
  <si>
    <t xml:space="preserve">Cess</t>
  </si>
  <si>
    <t xml:space="preserve">GSTR-1 Filing Status</t>
  </si>
  <si>
    <t xml:space="preserve">Supplier A</t>
  </si>
  <si>
    <t xml:space="preserve">Regular</t>
  </si>
  <si>
    <t xml:space="preserve">Filed</t>
  </si>
  <si>
    <t xml:space="preserve">Supplier B</t>
  </si>
  <si>
    <t xml:space="preserve">Supplier C</t>
  </si>
  <si>
    <t xml:space="preserve">Supplier D</t>
  </si>
  <si>
    <t xml:space="preserve">Supplier E</t>
  </si>
  <si>
    <t xml:space="preserve">INV-2627/123</t>
  </si>
  <si>
    <t xml:space="preserve">Supplier F</t>
  </si>
  <si>
    <t xml:space="preserve">INV-2627/GH-01</t>
  </si>
  <si>
    <t xml:space="preserve">INV-2627/GH-02</t>
  </si>
  <si>
    <t xml:space="preserve">Tab 4 — IMS Action Log (Input)</t>
  </si>
  <si>
    <t xml:space="preserve">Recorded IMS actions per return cycle. Only Accept flows to GSTR-2B; Reject excludes it; Pending defaults to Accept at cycle close.</t>
  </si>
  <si>
    <t xml:space="preserve">GSTIN</t>
  </si>
  <si>
    <t xml:space="preserve">Amount</t>
  </si>
  <si>
    <t xml:space="preserve">Action (Accept / Reject / Pending)</t>
  </si>
  <si>
    <t xml:space="preserve">Accept</t>
  </si>
  <si>
    <t xml:space="preserve">Reject</t>
  </si>
  <si>
    <t xml:space="preserve">Pending</t>
  </si>
  <si>
    <t xml:space="preserve">INV-2526/00305</t>
  </si>
  <si>
    <t xml:space="preserve">INV-2526/00412</t>
  </si>
  <si>
    <t xml:space="preserve">Tab 5 — Three-Way Match Output</t>
  </si>
  <si>
    <t xml:space="preserve">One row per Purchase Register invoice. INDEX/MATCH joins the three inputs on Invoice # + Supplier GSTIN. Days to Nov 30 derives each invoice's own Section 16(4) deadline from its invoice date.</t>
  </si>
  <si>
    <t xml:space="preserve">PR Amount</t>
  </si>
  <si>
    <t xml:space="preserve">GSTR-2B Amount</t>
  </si>
  <si>
    <t xml:space="preserve">IMS Action</t>
  </si>
  <si>
    <t xml:space="preserve">Match Status</t>
  </si>
  <si>
    <t xml:space="preserve">Days Aged</t>
  </si>
  <si>
    <t xml:space="preserve">Days to Nov 30</t>
  </si>
  <si>
    <t xml:space="preserve">Risk Bucket</t>
  </si>
  <si>
    <t xml:space="preserve">Tab 6 — At-Risk Queue</t>
  </si>
  <si>
    <t xml:space="preserve">Dashboard view. ITC at risk by Match Status bucket, plus a deductor-priority list sorted by Days Aged descending.</t>
  </si>
  <si>
    <t xml:space="preserve">ITC Rs at risk by bucket</t>
  </si>
  <si>
    <t xml:space="preserve">Match Status Bucket</t>
  </si>
  <si>
    <t xml:space="preserve">Count</t>
  </si>
  <si>
    <t xml:space="preserve">PR Rs at Risk</t>
  </si>
  <si>
    <t xml:space="preserve">GSTR-2B Rs Reported</t>
  </si>
  <si>
    <t xml:space="preserve">Matched-Accept</t>
  </si>
  <si>
    <t xml:space="preserve">Matched-Reject</t>
  </si>
  <si>
    <t xml:space="preserve">IMS-Reject</t>
  </si>
  <si>
    <t xml:space="preserve">Time-Barred</t>
  </si>
  <si>
    <t xml:space="preserve">At-Risk</t>
  </si>
  <si>
    <t xml:space="preserve">Deductor-priority list (sorted by Days Aged descending)</t>
  </si>
  <si>
    <t xml:space="preserve">Rank</t>
  </si>
  <si>
    <t xml:space="preserve">Rank column is a static ordinal set at workbook build time (sorted by Days Aged descending). The remaining columns are live references to Tab 5, so amounts and statuses refresh automatically. See Tab 8 for the FILTER + SORT formula that regenerates this list dynamically on Excel 365.</t>
  </si>
  <si>
    <t xml:space="preserve">Tab 7 — Supplier Follow-Up List</t>
  </si>
  <si>
    <t xml:space="preserve">Operational chase-list. Every Matched-Reject and IMS-Reject row lands here with a Suggested Action.</t>
  </si>
  <si>
    <t xml:space="preserve">Supplier Name</t>
  </si>
  <si>
    <t xml:space="preserve">Suggested Action</t>
  </si>
  <si>
    <t xml:space="preserve">IMS reject on record. Variance vs GSTR-2B: Rs +1,000. Reconcile amount before re-actioning.</t>
  </si>
  <si>
    <t xml:space="preserve">This list is refreshed at workbook build time from the current Match Output. The columns pointing at Tab 5 update live when you change any input. See Tab 8 for the FILTER formula that regenerates this list dynamically on Excel 365.</t>
  </si>
  <si>
    <t xml:space="preserve">Tab 8 — Formula Reference</t>
  </si>
  <si>
    <t xml:space="preserve">Every formula this workbook uses, plus the XLOOKUP / FILTER / SORT equivalents for Excel 365.</t>
  </si>
  <si>
    <t xml:space="preserve">Where it appears</t>
  </si>
  <si>
    <t xml:space="preserve">Formula this workbook uses (LibreOffice / Excel 2019+ safe)</t>
  </si>
  <si>
    <t xml:space="preserve">Excel 365 equivalent</t>
  </si>
  <si>
    <t xml:space="preserve">Tab 5 — GSTR-2B Amount</t>
  </si>
  <si>
    <t xml:space="preserve">=IFERROR(LOOKUP(2,1/((g2b_inv=A5)*(g2b_gstin=B5)),g2b_taxable),"")</t>
  </si>
  <si>
    <t xml:space="preserve">=XLOOKUP(A5&amp;B5, g2b_inv&amp;g2b_gstin, g2b_taxable, "", 0)</t>
  </si>
  <si>
    <t xml:space="preserve">Tab 5 — IMS Action</t>
  </si>
  <si>
    <t xml:space="preserve">=IFERROR(LOOKUP(2,1/((ims_inv=A5)*(ims_gstin=B5)),ims_action),"")</t>
  </si>
  <si>
    <t xml:space="preserve">=XLOOKUP(A5&amp;B5, ims_inv&amp;ims_gstin, ims_action, "", 0)</t>
  </si>
  <si>
    <t xml:space="preserve">Tab 5 — Days Aged</t>
  </si>
  <si>
    <t xml:space="preserve">=TODAY()-'Purchase Register'!B5</t>
  </si>
  <si>
    <t xml:space="preserve">Same</t>
  </si>
  <si>
    <t xml:space="preserve">Tab 5 — Days to Nov 30 (per-invoice)</t>
  </si>
  <si>
    <t xml:space="preserve">=DATE(YEAR('Purchase Register'!B5)+IF(MONTH('Purchase Register'!B5)&gt;=4,1,0),11,30)-TODAY()</t>
  </si>
  <si>
    <t xml:space="preserve">Tab 5 — Days to Nov 30 (single-FY hard-code)</t>
  </si>
  <si>
    <t xml:space="preserve">=DATE(2027,11,30)-TODAY()  — use if you only reconcile one FY at a time</t>
  </si>
  <si>
    <t xml:space="preserve">Tab 5 — Match Status</t>
  </si>
  <si>
    <t xml:space="preserve">=IF(H5&lt;0,"Time-Barred", IF(ISNUMBER(D5), IF(ABS(C5-D5)&lt;=1, IF(E5="Accept","Matched-Accept", IF(E5="Reject","Matched-Reject","At-Risk")), IF(E5="Reject","IMS-Reject","At-Risk")), IF(E5="Reject","IMS-Reject","At-Risk")))</t>
  </si>
  <si>
    <t xml:space="preserve">=IFS(H5&lt;0,"Time-Barred", AND(ISNUMBER(D5),ABS(C5-D5)&lt;=1,E5="Accept"),"Matched-Accept", AND(ISNUMBER(D5),ABS(C5-D5)&lt;=1,E5="Reject"),"Matched-Reject", E5="Reject","IMS-Reject", TRUE,"At-Risk")</t>
  </si>
  <si>
    <t xml:space="preserve">Tab 5 — Risk Bucket</t>
  </si>
  <si>
    <t xml:space="preserve">=IF(F5="Time-Barred","Lost ITC", IF(F5="Matched-Reject","Immediate Escalation", IF(F5="IMS-Reject","Investigate", IF(F5="Matched-Accept","Cleared", IF(H5&lt;30,"Critical (&lt;30 days)", IF(H5&lt;60,"High (30-60 days)", IF(H5&lt;90,"Medium (60-90 days)","Chase")))))))</t>
  </si>
  <si>
    <t xml:space="preserve">=SWITCH(F5, "Time-Barred","Lost ITC", "Matched-Reject","Immediate Escalation", "IMS-Reject","Investigate", "Matched-Accept","Cleared", IFS(H5&lt;30,"Critical (&lt;30 days)", H5&lt;60,"High (30-60 days)", H5&lt;90,"Medium (60-90 days)", TRUE,"Chase"))</t>
  </si>
  <si>
    <t xml:space="preserve">Tab 6 — Count by bucket</t>
  </si>
  <si>
    <t xml:space="preserve">=SUMPRODUCT(('Match Output'!$F$5:$F$14=A6)*1)</t>
  </si>
  <si>
    <t xml:space="preserve">=COUNTIF('Match Output'!$F$5:$F$14, A6)</t>
  </si>
  <si>
    <t xml:space="preserve">Tab 6 — PR Rs at Risk by bucket</t>
  </si>
  <si>
    <t xml:space="preserve">=SUMIF('Match Output'!$F$5:$F$14, A6, 'Match Output'!$C$5:$C$14)</t>
  </si>
  <si>
    <t xml:space="preserve">Tab 6 — GSTR-2B Rs Reported by bucket</t>
  </si>
  <si>
    <t xml:space="preserve">=SUMIF('Match Output'!$F$5:$F$14, A6, 'Match Output'!$D$5:$D$14)</t>
  </si>
  <si>
    <t xml:space="preserve">Tab 6 — Deductor-priority list (Days Aged desc)</t>
  </si>
  <si>
    <t xml:space="preserve">Pre-sorted at workbook build time. Rank column is a static ordinal; the other columns are live references to Tab 5.</t>
  </si>
  <si>
    <t xml:space="preserve">=SORT(FILTER('Match Output'!A5:I14, 'Match Output'!F5:F14&lt;&gt;"Matched-Accept"), 7, -1)</t>
  </si>
  <si>
    <t xml:space="preserve">Tab 7 — Supplier Follow-Up list</t>
  </si>
  <si>
    <t xml:space="preserve">Pre-filtered at workbook build time to Match Status = Matched-Reject or IMS-Reject.</t>
  </si>
  <si>
    <t xml:space="preserve">=FILTER('Match Output'!A5:I14, ('Match Output'!F5:F14="Matched-Reject") + ('Match Output'!F5:F14="IMS-Reject"))</t>
  </si>
  <si>
    <t xml:space="preserve">Tab 7 — Supplier Name lookup</t>
  </si>
  <si>
    <t xml:space="preserve">Pre-computed at build time. In-workbook alternative: =IFERROR(LOOKUP(2,1/(supplier_gstin=A5),supplier_name),"")</t>
  </si>
  <si>
    <t xml:space="preserve">=XLOOKUP(A5, supplier_master_gstin, supplier_master_name, "")</t>
  </si>
  <si>
    <t xml:space="preserve">Purchase Register — Total (col I)</t>
  </si>
  <si>
    <t xml:space="preserve">=E5+F5+G5+H5</t>
  </si>
  <si>
    <t xml:space="preserve">Named ranges used</t>
  </si>
  <si>
    <t xml:space="preserve">Name</t>
  </si>
  <si>
    <t xml:space="preserve">Reference</t>
  </si>
  <si>
    <t xml:space="preserve">Description</t>
  </si>
  <si>
    <t xml:space="preserve">pr_inv</t>
  </si>
  <si>
    <t xml:space="preserve">'Purchase Register'!$A$5:$A$14</t>
  </si>
  <si>
    <t xml:space="preserve">Purchase Register invoice numbers</t>
  </si>
  <si>
    <t xml:space="preserve">pr_date</t>
  </si>
  <si>
    <t xml:space="preserve">'Purchase Register'!$B$5:$B$14</t>
  </si>
  <si>
    <t xml:space="preserve">Purchase Register invoice dates</t>
  </si>
  <si>
    <t xml:space="preserve">pr_gstin</t>
  </si>
  <si>
    <t xml:space="preserve">'Purchase Register'!$C$5:$C$14</t>
  </si>
  <si>
    <t xml:space="preserve">Purchase Register supplier GSTINs</t>
  </si>
  <si>
    <t xml:space="preserve">pr_taxable</t>
  </si>
  <si>
    <t xml:space="preserve">'Purchase Register'!$E$5:$E$14</t>
  </si>
  <si>
    <t xml:space="preserve">Purchase Register taxable amounts</t>
  </si>
  <si>
    <t xml:space="preserve">g2b_gstin</t>
  </si>
  <si>
    <t xml:space="preserve">'GSTR-2B Download'!$A$5:$A$14</t>
  </si>
  <si>
    <t xml:space="preserve">GSTR-2B supplier GSTINs</t>
  </si>
  <si>
    <t xml:space="preserve">g2b_inv</t>
  </si>
  <si>
    <t xml:space="preserve">'GSTR-2B Download'!$C$5:$C$14</t>
  </si>
  <si>
    <t xml:space="preserve">GSTR-2B invoice numbers</t>
  </si>
  <si>
    <t xml:space="preserve">g2b_taxable</t>
  </si>
  <si>
    <t xml:space="preserve">'GSTR-2B Download'!$H$5:$H$14</t>
  </si>
  <si>
    <t xml:space="preserve">GSTR-2B taxable values</t>
  </si>
  <si>
    <t xml:space="preserve">ims_gstin</t>
  </si>
  <si>
    <t xml:space="preserve">'IMS Action Log'!$A$5:$A$16</t>
  </si>
  <si>
    <t xml:space="preserve">IMS supplier GSTINs</t>
  </si>
  <si>
    <t xml:space="preserve">ims_inv</t>
  </si>
  <si>
    <t xml:space="preserve">'IMS Action Log'!$B$5:$B$16</t>
  </si>
  <si>
    <t xml:space="preserve">IMS invoice numbers</t>
  </si>
  <si>
    <t xml:space="preserve">ims_action</t>
  </si>
  <si>
    <t xml:space="preserve">'IMS Action Log'!$E$5:$E$16</t>
  </si>
  <si>
    <t xml:space="preserve">IMS action codes (Accept/Reject/Pending)</t>
  </si>
  <si>
    <t xml:space="preserve">Compatibility note. XLOOKUP, FILTER, SORT, and UNIQUE are Excel 365 / Excel 2021 dynamic-array functions. This workbook uses INDEX/MATCH plus SUMPRODUCT so the formulas evaluate identically in every Excel version from 2013 onwards and in LibreOffice Calc. Teams on Excel 365 can replace the INDEX/MATCH formulas with the XLOOKUP forms shown above without changing any inputs — the return values are the same.</t>
  </si>
</sst>
</file>

<file path=xl/styles.xml><?xml version="1.0" encoding="utf-8"?>
<styleSheet xmlns="http://schemas.openxmlformats.org/spreadsheetml/2006/main">
  <numFmts count="5">
    <numFmt numFmtId="164" formatCode="General"/>
    <numFmt numFmtId="165" formatCode="dd\-mmm\-yyyy"/>
    <numFmt numFmtId="166" formatCode="_-\₹* #,##0_-;_-\₹* \-#,##0_-;_-\₹* \-??_-;_-@_-"/>
    <numFmt numFmtId="167" formatCode="0\%"/>
    <numFmt numFmtId="168" formatCode="#,##0"/>
  </numFmts>
  <fonts count="16">
    <font>
      <sz val="11"/>
      <color theme="1"/>
      <name val="Calibri"/>
      <family val="2"/>
      <charset val="1"/>
    </font>
    <font>
      <sz val="10"/>
      <name val="Arial"/>
      <family val="0"/>
    </font>
    <font>
      <sz val="10"/>
      <name val="Arial"/>
      <family val="0"/>
    </font>
    <font>
      <sz val="10"/>
      <name val="Arial"/>
      <family val="0"/>
    </font>
    <font>
      <b val="true"/>
      <sz val="20"/>
      <color rgb="FF0A2540"/>
      <name val="Arial"/>
      <family val="0"/>
      <charset val="1"/>
    </font>
    <font>
      <i val="true"/>
      <sz val="12"/>
      <color rgb="FF071B2F"/>
      <name val="Arial"/>
      <family val="0"/>
      <charset val="1"/>
    </font>
    <font>
      <sz val="10"/>
      <color rgb="FF6B7280"/>
      <name val="Arial"/>
      <family val="0"/>
      <charset val="1"/>
    </font>
    <font>
      <b val="true"/>
      <sz val="11"/>
      <color rgb="FF071B2F"/>
      <name val="Arial"/>
      <family val="0"/>
      <charset val="1"/>
    </font>
    <font>
      <b val="true"/>
      <sz val="12"/>
      <color rgb="FF071B2F"/>
      <name val="Arial"/>
      <family val="0"/>
      <charset val="1"/>
    </font>
    <font>
      <sz val="11"/>
      <name val="Arial"/>
      <family val="0"/>
      <charset val="1"/>
    </font>
    <font>
      <i val="true"/>
      <sz val="9"/>
      <color rgb="FF6B7280"/>
      <name val="Arial"/>
      <family val="0"/>
      <charset val="1"/>
    </font>
    <font>
      <b val="true"/>
      <sz val="16"/>
      <color rgb="FF0A2540"/>
      <name val="Arial"/>
      <family val="0"/>
      <charset val="1"/>
    </font>
    <font>
      <i val="true"/>
      <sz val="10"/>
      <color rgb="FF6B7280"/>
      <name val="Arial"/>
      <family val="0"/>
      <charset val="1"/>
    </font>
    <font>
      <b val="true"/>
      <sz val="11"/>
      <color rgb="FFFFFFFF"/>
      <name val="Arial"/>
      <family val="0"/>
      <charset val="1"/>
    </font>
    <font>
      <i val="true"/>
      <sz val="10"/>
      <color rgb="FFB45309"/>
      <name val="Arial"/>
      <family val="0"/>
      <charset val="1"/>
    </font>
    <font>
      <sz val="10"/>
      <name val="Consolas"/>
      <family val="0"/>
      <charset val="1"/>
    </font>
  </fonts>
  <fills count="6">
    <fill>
      <patternFill patternType="none"/>
    </fill>
    <fill>
      <patternFill patternType="gray125"/>
    </fill>
    <fill>
      <patternFill patternType="solid">
        <fgColor rgb="FFFFF3B0"/>
        <bgColor rgb="FFFFE5B0"/>
      </patternFill>
    </fill>
    <fill>
      <patternFill patternType="solid">
        <fgColor rgb="FF0A2540"/>
        <bgColor rgb="FF071B2F"/>
      </patternFill>
    </fill>
    <fill>
      <patternFill patternType="solid">
        <fgColor rgb="FFF4F6F9"/>
        <bgColor rgb="FFFFFFFF"/>
      </patternFill>
    </fill>
    <fill>
      <patternFill patternType="solid">
        <fgColor rgb="FFE5E7EB"/>
        <bgColor rgb="FFCFE2F3"/>
      </patternFill>
    </fill>
  </fills>
  <borders count="2">
    <border diagonalUp="false" diagonalDown="false">
      <left/>
      <right/>
      <top/>
      <bottom/>
      <diagonal/>
    </border>
    <border diagonalUp="false" diagonalDown="false">
      <left style="thin">
        <color rgb="FFD0D6DD"/>
      </left>
      <right style="thin">
        <color rgb="FFD0D6DD"/>
      </right>
      <top style="thin">
        <color rgb="FFD0D6DD"/>
      </top>
      <bottom style="thin">
        <color rgb="FFD0D6DD"/>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2" borderId="0" xfId="0" applyFont="true" applyBorder="true" applyAlignment="true" applyProtection="false">
      <alignment horizontal="center" vertical="center"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tru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false" indent="0" shrinkToFit="false"/>
      <protection locked="true" hidden="false"/>
    </xf>
    <xf numFmtId="164" fontId="9" fillId="0" borderId="0" xfId="0" applyFont="true" applyBorder="true" applyAlignment="true" applyProtection="false">
      <alignment horizontal="general" vertical="top" textRotation="0" wrapText="true" indent="0" shrinkToFit="false"/>
      <protection locked="true" hidden="false"/>
    </xf>
    <xf numFmtId="164" fontId="10" fillId="0" borderId="0" xfId="0" applyFont="true" applyBorder="true" applyAlignment="true" applyProtection="false">
      <alignment horizontal="left" vertical="center" textRotation="0" wrapText="false" indent="0" shrinkToFit="false"/>
      <protection locked="true" hidden="false"/>
    </xf>
    <xf numFmtId="164" fontId="11" fillId="0" borderId="0" xfId="0" applyFont="true" applyBorder="true" applyAlignment="false" applyProtection="false">
      <alignment horizontal="general" vertical="bottom" textRotation="0" wrapText="false" indent="0" shrinkToFit="false"/>
      <protection locked="true" hidden="false"/>
    </xf>
    <xf numFmtId="164" fontId="12" fillId="0" borderId="0" xfId="0" applyFont="true" applyBorder="true" applyAlignment="false" applyProtection="false">
      <alignment horizontal="general" vertical="bottom" textRotation="0" wrapText="false" indent="0" shrinkToFit="false"/>
      <protection locked="true" hidden="false"/>
    </xf>
    <xf numFmtId="164" fontId="13" fillId="3" borderId="1" xfId="0" applyFont="true" applyBorder="true" applyAlignment="true" applyProtection="false">
      <alignment horizontal="center" vertical="center" textRotation="0" wrapText="true" indent="0" shrinkToFit="false"/>
      <protection locked="true" hidden="false"/>
    </xf>
    <xf numFmtId="164" fontId="9" fillId="0" borderId="1" xfId="0" applyFont="true" applyBorder="true" applyAlignment="true" applyProtection="false">
      <alignment horizontal="left" vertical="center" textRotation="0" wrapText="false" indent="0" shrinkToFit="false"/>
      <protection locked="true" hidden="false"/>
    </xf>
    <xf numFmtId="165" fontId="9" fillId="0" borderId="1" xfId="0" applyFont="true" applyBorder="true" applyAlignment="true" applyProtection="false">
      <alignment horizontal="left" vertical="center" textRotation="0" wrapText="false" indent="0" shrinkToFit="false"/>
      <protection locked="true" hidden="false"/>
    </xf>
    <xf numFmtId="166" fontId="9" fillId="0" borderId="1" xfId="0" applyFont="true" applyBorder="true" applyAlignment="true" applyProtection="false">
      <alignment horizontal="right" vertical="center" textRotation="0" wrapText="false" indent="0" shrinkToFit="false"/>
      <protection locked="true" hidden="false"/>
    </xf>
    <xf numFmtId="164" fontId="9" fillId="4" borderId="1" xfId="0" applyFont="true" applyBorder="true" applyAlignment="true" applyProtection="false">
      <alignment horizontal="left" vertical="center" textRotation="0" wrapText="false" indent="0" shrinkToFit="false"/>
      <protection locked="true" hidden="false"/>
    </xf>
    <xf numFmtId="165" fontId="9" fillId="4" borderId="1" xfId="0" applyFont="true" applyBorder="true" applyAlignment="true" applyProtection="false">
      <alignment horizontal="left" vertical="center" textRotation="0" wrapText="false" indent="0" shrinkToFit="false"/>
      <protection locked="true" hidden="false"/>
    </xf>
    <xf numFmtId="166" fontId="9" fillId="4" borderId="1" xfId="0" applyFont="true" applyBorder="true" applyAlignment="true" applyProtection="false">
      <alignment horizontal="right" vertical="center" textRotation="0" wrapText="false" indent="0" shrinkToFit="false"/>
      <protection locked="true" hidden="false"/>
    </xf>
    <xf numFmtId="164" fontId="7" fillId="5" borderId="1" xfId="0" applyFont="true" applyBorder="true" applyAlignment="false" applyProtection="false">
      <alignment horizontal="general" vertical="bottom" textRotation="0" wrapText="false" indent="0" shrinkToFit="false"/>
      <protection locked="true" hidden="false"/>
    </xf>
    <xf numFmtId="164" fontId="0" fillId="5" borderId="1" xfId="0" applyFont="false" applyBorder="true" applyAlignment="false" applyProtection="false">
      <alignment horizontal="general" vertical="bottom" textRotation="0" wrapText="false" indent="0" shrinkToFit="false"/>
      <protection locked="true" hidden="false"/>
    </xf>
    <xf numFmtId="166" fontId="7" fillId="5" borderId="1" xfId="0" applyFont="true" applyBorder="true" applyAlignment="true" applyProtection="false">
      <alignment horizontal="right" vertical="center" textRotation="0" wrapText="false" indent="0" shrinkToFit="false"/>
      <protection locked="true" hidden="false"/>
    </xf>
    <xf numFmtId="167" fontId="9" fillId="0" borderId="1" xfId="0" applyFont="true" applyBorder="true" applyAlignment="true" applyProtection="false">
      <alignment horizontal="right" vertical="center" textRotation="0" wrapText="false" indent="0" shrinkToFit="false"/>
      <protection locked="true" hidden="false"/>
    </xf>
    <xf numFmtId="167" fontId="9" fillId="4" borderId="1" xfId="0" applyFont="true" applyBorder="true" applyAlignment="true" applyProtection="false">
      <alignment horizontal="right" vertical="center" textRotation="0" wrapText="false" indent="0" shrinkToFit="false"/>
      <protection locked="true" hidden="false"/>
    </xf>
    <xf numFmtId="168" fontId="9" fillId="0" borderId="1" xfId="0" applyFont="true" applyBorder="true" applyAlignment="true" applyProtection="false">
      <alignment horizontal="right" vertical="center" textRotation="0" wrapText="false" indent="0" shrinkToFit="false"/>
      <protection locked="true" hidden="false"/>
    </xf>
    <xf numFmtId="168" fontId="9" fillId="4" borderId="1" xfId="0" applyFont="true" applyBorder="true" applyAlignment="true" applyProtection="false">
      <alignment horizontal="right" vertical="center" textRotation="0" wrapText="false" indent="0" shrinkToFit="false"/>
      <protection locked="true" hidden="false"/>
    </xf>
    <xf numFmtId="168" fontId="7" fillId="5" borderId="1" xfId="0" applyFont="true" applyBorder="true" applyAlignment="true" applyProtection="false">
      <alignment horizontal="right" vertical="center" textRotation="0" wrapText="false" indent="0" shrinkToFit="false"/>
      <protection locked="true" hidden="false"/>
    </xf>
    <xf numFmtId="164" fontId="14" fillId="0" borderId="0" xfId="0" applyFont="true" applyBorder="true" applyAlignment="true" applyProtection="false">
      <alignment horizontal="general" vertical="top" textRotation="0" wrapText="true" indent="0" shrinkToFit="false"/>
      <protection locked="true" hidden="false"/>
    </xf>
    <xf numFmtId="164" fontId="9" fillId="0" borderId="1" xfId="0" applyFont="true" applyBorder="true" applyAlignment="true" applyProtection="false">
      <alignment horizontal="general" vertical="top" textRotation="0" wrapText="true" indent="0" shrinkToFit="false"/>
      <protection locked="true" hidden="false"/>
    </xf>
    <xf numFmtId="164" fontId="15" fillId="0" borderId="1" xfId="0" applyFont="true" applyBorder="true" applyAlignment="true" applyProtection="false">
      <alignment horizontal="general" vertical="top" textRotation="0" wrapText="true" indent="0" shrinkToFit="false"/>
      <protection locked="true" hidden="false"/>
    </xf>
    <xf numFmtId="164" fontId="9" fillId="4" borderId="1" xfId="0" applyFont="true" applyBorder="true" applyAlignment="true" applyProtection="false">
      <alignment horizontal="general" vertical="top" textRotation="0" wrapText="true" indent="0" shrinkToFit="false"/>
      <protection locked="true" hidden="false"/>
    </xf>
    <xf numFmtId="164" fontId="15" fillId="4" borderId="1" xfId="0" applyFont="true" applyBorder="true" applyAlignment="true" applyProtection="false">
      <alignment horizontal="general" vertical="top" textRotation="0" wrapText="true" indent="0" shrinkToFit="false"/>
      <protection locked="true" hidden="false"/>
    </xf>
    <xf numFmtId="164" fontId="7" fillId="0" borderId="1" xfId="0" applyFont="true" applyBorder="true" applyAlignment="true" applyProtection="false">
      <alignment horizontal="general" vertical="top" textRotation="0" wrapText="true" indent="0" shrinkToFit="false"/>
      <protection locked="true" hidden="false"/>
    </xf>
    <xf numFmtId="164" fontId="7" fillId="4" borderId="1"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4">
    <dxf>
      <fill>
        <patternFill patternType="solid">
          <fgColor rgb="FF0A2540"/>
          <bgColor rgb="FF000000"/>
        </patternFill>
      </fill>
    </dxf>
    <dxf>
      <fill>
        <patternFill patternType="solid">
          <fgColor rgb="FFF4F6F9"/>
          <bgColor rgb="FF000000"/>
        </patternFill>
      </fill>
    </dxf>
    <dxf>
      <fill>
        <patternFill patternType="solid">
          <bgColor rgb="FF000000"/>
        </patternFill>
      </fill>
    </dxf>
    <dxf>
      <fill>
        <patternFill patternType="solid">
          <fgColor rgb="FFFFFFFF"/>
          <bgColor rgb="FF000000"/>
        </patternFill>
      </fill>
    </dxf>
    <dxf>
      <fill>
        <patternFill patternType="solid">
          <fgColor rgb="FFC7EFCF"/>
          <bgColor rgb="FF000000"/>
        </patternFill>
      </fill>
    </dxf>
    <dxf>
      <fill>
        <patternFill patternType="solid">
          <fgColor rgb="FFCFE2F3"/>
          <bgColor rgb="FF000000"/>
        </patternFill>
      </fill>
    </dxf>
    <dxf>
      <fill>
        <patternFill patternType="solid">
          <fgColor rgb="FFF8C4C4"/>
          <bgColor rgb="FF000000"/>
        </patternFill>
      </fill>
    </dxf>
    <dxf>
      <fill>
        <patternFill patternType="solid">
          <fgColor rgb="FFFFE5B0"/>
          <bgColor rgb="FF000000"/>
        </patternFill>
      </fill>
    </dxf>
    <dxf>
      <fill>
        <patternFill>
          <bgColor rgb="FFC7EFCF"/>
        </patternFill>
      </fill>
    </dxf>
    <dxf>
      <fill>
        <patternFill>
          <bgColor rgb="FFE0CFF2"/>
        </patternFill>
      </fill>
    </dxf>
    <dxf>
      <fill>
        <patternFill>
          <bgColor rgb="FFCFE2F3"/>
        </patternFill>
      </fill>
    </dxf>
    <dxf>
      <fill>
        <patternFill>
          <bgColor rgb="FFF8C4C4"/>
        </patternFill>
      </fill>
    </dxf>
    <dxf>
      <fill>
        <patternFill>
          <bgColor rgb="FFFFE5B0"/>
        </patternFill>
      </fill>
    </dxf>
    <dxf>
      <fill>
        <patternFill>
          <bgColor rgb="FFFFD8A8"/>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D6DD"/>
      <rgbColor rgb="FF808080"/>
      <rgbColor rgb="FF9999FF"/>
      <rgbColor rgb="FF993366"/>
      <rgbColor rgb="FFF4F6F9"/>
      <rgbColor rgb="FFCFE2F3"/>
      <rgbColor rgb="FF660066"/>
      <rgbColor rgb="FFFF8080"/>
      <rgbColor rgb="FF0066CC"/>
      <rgbColor rgb="FFE0CFF2"/>
      <rgbColor rgb="FF000080"/>
      <rgbColor rgb="FFFF00FF"/>
      <rgbColor rgb="FFFFFF00"/>
      <rgbColor rgb="FF00FFFF"/>
      <rgbColor rgb="FF800080"/>
      <rgbColor rgb="FF800000"/>
      <rgbColor rgb="FF008080"/>
      <rgbColor rgb="FF0000FF"/>
      <rgbColor rgb="FF00CCFF"/>
      <rgbColor rgb="FFE5E7EB"/>
      <rgbColor rgb="FFC7EFCF"/>
      <rgbColor rgb="FFFFF3B0"/>
      <rgbColor rgb="FF99CCFF"/>
      <rgbColor rgb="FFF8C4C4"/>
      <rgbColor rgb="FFCC99FF"/>
      <rgbColor rgb="FFFFD8A8"/>
      <rgbColor rgb="FF3366FF"/>
      <rgbColor rgb="FF33CCCC"/>
      <rgbColor rgb="FF99CC00"/>
      <rgbColor rgb="FFFFE5B0"/>
      <rgbColor rgb="FFFF9900"/>
      <rgbColor rgb="FFFF6600"/>
      <rgbColor rgb="FF6B7280"/>
      <rgbColor rgb="FF969696"/>
      <rgbColor rgb="FF0A2540"/>
      <rgbColor rgb="FF339966"/>
      <rgbColor rgb="FF071B2F"/>
      <rgbColor rgb="FF333300"/>
      <rgbColor rgb="FFB45309"/>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file>

<file path=xl/drawings/drawing3.xml><?xml version="1.0" encoding="utf-8"?>
<xdr:wsDr xmlns:xdr="http://schemas.openxmlformats.org/drawingml/2006/spreadsheetDrawing" xmlns:a="http://schemas.openxmlformats.org/drawingml/2006/main" xmlns:r="http://schemas.openxmlformats.org/officeDocument/2006/relationships"/>
</file>

<file path=xl/drawings/drawing4.xml><?xml version="1.0" encoding="utf-8"?>
<xdr:wsDr xmlns:xdr="http://schemas.openxmlformats.org/drawingml/2006/spreadsheetDrawing" xmlns:a="http://schemas.openxmlformats.org/drawingml/2006/main" xmlns:r="http://schemas.openxmlformats.org/officeDocument/2006/relationships"/>
</file>

<file path=xl/drawings/drawing5.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drawing" Target="../drawings/drawing2.xml"/>
</Relationships>
</file>

<file path=xl/worksheets/_rels/sheet4.xml.rels><?xml version="1.0" encoding="UTF-8"?>
<Relationships xmlns="http://schemas.openxmlformats.org/package/2006/relationships"><Relationship Id="rId1" Type="http://schemas.openxmlformats.org/officeDocument/2006/relationships/drawing" Target="../drawings/drawing3.xml"/>
</Relationships>
</file>

<file path=xl/worksheets/_rels/sheet5.xml.rels><?xml version="1.0" encoding="UTF-8"?>
<Relationships xmlns="http://schemas.openxmlformats.org/package/2006/relationships"><Relationship Id="rId1" Type="http://schemas.openxmlformats.org/officeDocument/2006/relationships/drawing" Target="../drawings/drawing4.xml"/>
</Relationships>
</file>

<file path=xl/worksheets/_rels/sheet7.xml.rels><?xml version="1.0" encoding="UTF-8"?>
<Relationships xmlns="http://schemas.openxmlformats.org/package/2006/relationships"><Relationship Id="rId1"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32"/>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0"/>
    <col collapsed="false" customWidth="true" hidden="false" outlineLevel="0" max="6" min="2" style="0" width="22"/>
  </cols>
  <sheetData>
    <row r="1" customFormat="false" ht="31.5" hidden="false" customHeight="true" outlineLevel="0" collapsed="false">
      <c r="A1" s="1" t="s">
        <v>0</v>
      </c>
    </row>
    <row r="2" customFormat="false" ht="15" hidden="false" customHeight="false" outlineLevel="0" collapsed="false">
      <c r="A2" s="2" t="s">
        <v>1</v>
      </c>
    </row>
    <row r="4" customFormat="false" ht="15" hidden="false" customHeight="false" outlineLevel="0" collapsed="false">
      <c r="A4" s="3" t="s">
        <v>2</v>
      </c>
    </row>
    <row r="6" customFormat="false" ht="25.5" hidden="false" customHeight="true" outlineLevel="0" collapsed="false">
      <c r="A6" s="4" t="s">
        <v>3</v>
      </c>
      <c r="B6" s="4"/>
      <c r="C6" s="4"/>
      <c r="D6" s="4"/>
      <c r="E6" s="4"/>
      <c r="F6" s="4"/>
    </row>
    <row r="8" customFormat="false" ht="15" hidden="false" customHeight="false" outlineLevel="0" collapsed="false">
      <c r="A8" s="5" t="s">
        <v>4</v>
      </c>
    </row>
    <row r="9" customFormat="false" ht="78" hidden="false" customHeight="true" outlineLevel="0" collapsed="false">
      <c r="A9" s="6" t="s">
        <v>5</v>
      </c>
      <c r="B9" s="6"/>
      <c r="C9" s="6"/>
      <c r="D9" s="6"/>
      <c r="E9" s="6"/>
      <c r="F9" s="6"/>
    </row>
    <row r="11" customFormat="false" ht="78" hidden="false" customHeight="true" outlineLevel="0" collapsed="false">
      <c r="A11" s="6" t="s">
        <v>6</v>
      </c>
      <c r="B11" s="6"/>
      <c r="C11" s="6"/>
      <c r="D11" s="6"/>
      <c r="E11" s="6"/>
      <c r="F11" s="6"/>
    </row>
    <row r="13" customFormat="false" ht="15" hidden="false" customHeight="false" outlineLevel="0" collapsed="false">
      <c r="A13" s="5" t="s">
        <v>7</v>
      </c>
    </row>
    <row r="15" customFormat="false" ht="43.5" hidden="false" customHeight="true" outlineLevel="0" collapsed="false">
      <c r="A15" s="7" t="s">
        <v>8</v>
      </c>
      <c r="B15" s="8" t="s">
        <v>9</v>
      </c>
      <c r="C15" s="8"/>
      <c r="D15" s="8"/>
      <c r="E15" s="8"/>
      <c r="F15" s="8"/>
    </row>
    <row r="16" customFormat="false" ht="43.5" hidden="false" customHeight="true" outlineLevel="0" collapsed="false">
      <c r="A16" s="7" t="s">
        <v>10</v>
      </c>
      <c r="B16" s="8" t="s">
        <v>11</v>
      </c>
      <c r="C16" s="8"/>
      <c r="D16" s="8"/>
      <c r="E16" s="8"/>
      <c r="F16" s="8"/>
    </row>
    <row r="17" customFormat="false" ht="43.5" hidden="false" customHeight="true" outlineLevel="0" collapsed="false">
      <c r="A17" s="7" t="s">
        <v>12</v>
      </c>
      <c r="B17" s="8" t="s">
        <v>13</v>
      </c>
      <c r="C17" s="8"/>
      <c r="D17" s="8"/>
      <c r="E17" s="8"/>
      <c r="F17" s="8"/>
    </row>
    <row r="18" customFormat="false" ht="43.5" hidden="false" customHeight="true" outlineLevel="0" collapsed="false">
      <c r="A18" s="7" t="s">
        <v>14</v>
      </c>
      <c r="B18" s="8" t="s">
        <v>15</v>
      </c>
      <c r="C18" s="8"/>
      <c r="D18" s="8"/>
      <c r="E18" s="8"/>
      <c r="F18" s="8"/>
    </row>
    <row r="19" customFormat="false" ht="43.5" hidden="false" customHeight="true" outlineLevel="0" collapsed="false">
      <c r="A19" s="7" t="s">
        <v>16</v>
      </c>
      <c r="B19" s="8" t="s">
        <v>17</v>
      </c>
      <c r="C19" s="8"/>
      <c r="D19" s="8"/>
      <c r="E19" s="8"/>
      <c r="F19" s="8"/>
    </row>
    <row r="20" customFormat="false" ht="43.5" hidden="false" customHeight="true" outlineLevel="0" collapsed="false">
      <c r="A20" s="7" t="s">
        <v>18</v>
      </c>
      <c r="B20" s="8" t="s">
        <v>19</v>
      </c>
      <c r="C20" s="8"/>
      <c r="D20" s="8"/>
      <c r="E20" s="8"/>
      <c r="F20" s="8"/>
    </row>
    <row r="21" customFormat="false" ht="43.5" hidden="false" customHeight="true" outlineLevel="0" collapsed="false">
      <c r="A21" s="7" t="s">
        <v>20</v>
      </c>
      <c r="B21" s="8" t="s">
        <v>21</v>
      </c>
      <c r="C21" s="8"/>
      <c r="D21" s="8"/>
      <c r="E21" s="8"/>
      <c r="F21" s="8"/>
    </row>
    <row r="22" customFormat="false" ht="43.5" hidden="false" customHeight="true" outlineLevel="0" collapsed="false">
      <c r="A22" s="7" t="s">
        <v>22</v>
      </c>
      <c r="B22" s="8" t="s">
        <v>23</v>
      </c>
      <c r="C22" s="8"/>
      <c r="D22" s="8"/>
      <c r="E22" s="8"/>
      <c r="F22" s="8"/>
    </row>
    <row r="24" customFormat="false" ht="15" hidden="false" customHeight="false" outlineLevel="0" collapsed="false">
      <c r="A24" s="5" t="s">
        <v>24</v>
      </c>
    </row>
    <row r="25" customFormat="false" ht="78" hidden="false" customHeight="true" outlineLevel="0" collapsed="false">
      <c r="A25" s="8" t="s">
        <v>25</v>
      </c>
      <c r="B25" s="8"/>
      <c r="C25" s="8"/>
      <c r="D25" s="8"/>
      <c r="E25" s="8"/>
      <c r="F25" s="8"/>
    </row>
    <row r="27" customFormat="false" ht="15" hidden="false" customHeight="false" outlineLevel="0" collapsed="false">
      <c r="A27" s="5" t="s">
        <v>26</v>
      </c>
    </row>
    <row r="28" customFormat="false" ht="94.5" hidden="false" customHeight="true" outlineLevel="0" collapsed="false">
      <c r="A28" s="8" t="s">
        <v>27</v>
      </c>
      <c r="B28" s="8"/>
      <c r="C28" s="8"/>
      <c r="D28" s="8"/>
      <c r="E28" s="8"/>
      <c r="F28" s="8"/>
    </row>
    <row r="32" customFormat="false" ht="15" hidden="false" customHeight="false" outlineLevel="0" collapsed="false">
      <c r="A32" s="9" t="s">
        <v>28</v>
      </c>
      <c r="B32" s="9"/>
      <c r="C32" s="9"/>
      <c r="D32" s="9"/>
      <c r="E32" s="9"/>
      <c r="F32" s="9"/>
    </row>
  </sheetData>
  <mergeCells count="14">
    <mergeCell ref="A6:F6"/>
    <mergeCell ref="A9:F9"/>
    <mergeCell ref="A11:F11"/>
    <mergeCell ref="B15:F15"/>
    <mergeCell ref="B16:F16"/>
    <mergeCell ref="B17:F17"/>
    <mergeCell ref="B18:F18"/>
    <mergeCell ref="B19:F19"/>
    <mergeCell ref="B20:F20"/>
    <mergeCell ref="B21:F21"/>
    <mergeCell ref="B22:F22"/>
    <mergeCell ref="A25:F25"/>
    <mergeCell ref="A28:F28"/>
    <mergeCell ref="A32:F3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1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18"/>
    <col collapsed="false" customWidth="true" hidden="false" outlineLevel="0" max="2" min="2" style="0" width="14"/>
    <col collapsed="false" customWidth="true" hidden="false" outlineLevel="0" max="3" min="3" style="0" width="20"/>
    <col collapsed="false" customWidth="true" hidden="false" outlineLevel="0" max="4" min="4" style="0" width="10"/>
    <col collapsed="false" customWidth="true" hidden="false" outlineLevel="0" max="5" min="5" style="0" width="16"/>
    <col collapsed="false" customWidth="true" hidden="false" outlineLevel="0" max="8" min="6" style="0" width="12"/>
    <col collapsed="false" customWidth="true" hidden="false" outlineLevel="0" max="9" min="9" style="0" width="16"/>
  </cols>
  <sheetData>
    <row r="1" customFormat="false" ht="25.5" hidden="false" customHeight="true" outlineLevel="0" collapsed="false">
      <c r="A1" s="10" t="s">
        <v>29</v>
      </c>
      <c r="B1" s="10"/>
      <c r="C1" s="10"/>
      <c r="D1" s="10"/>
      <c r="E1" s="10"/>
      <c r="F1" s="10"/>
      <c r="G1" s="10"/>
      <c r="H1" s="10"/>
      <c r="I1" s="10"/>
    </row>
    <row r="2" customFormat="false" ht="15" hidden="false" customHeight="false" outlineLevel="0" collapsed="false">
      <c r="A2" s="11" t="s">
        <v>30</v>
      </c>
      <c r="B2" s="11"/>
      <c r="C2" s="11"/>
      <c r="D2" s="11"/>
      <c r="E2" s="11"/>
      <c r="F2" s="11"/>
      <c r="G2" s="11"/>
      <c r="H2" s="11"/>
      <c r="I2" s="11"/>
    </row>
    <row r="4" customFormat="false" ht="30" hidden="false" customHeight="true" outlineLevel="0" collapsed="false">
      <c r="A4" s="12" t="s">
        <v>31</v>
      </c>
      <c r="B4" s="12" t="s">
        <v>32</v>
      </c>
      <c r="C4" s="12" t="s">
        <v>33</v>
      </c>
      <c r="D4" s="12" t="s">
        <v>34</v>
      </c>
      <c r="E4" s="12" t="s">
        <v>35</v>
      </c>
      <c r="F4" s="12" t="s">
        <v>36</v>
      </c>
      <c r="G4" s="12" t="s">
        <v>37</v>
      </c>
      <c r="H4" s="12" t="s">
        <v>38</v>
      </c>
      <c r="I4" s="12" t="s">
        <v>39</v>
      </c>
    </row>
    <row r="5" customFormat="false" ht="15" hidden="false" customHeight="false" outlineLevel="0" collapsed="false">
      <c r="A5" s="13" t="s">
        <v>40</v>
      </c>
      <c r="B5" s="14" t="n">
        <v>45540</v>
      </c>
      <c r="C5" s="13" t="s">
        <v>41</v>
      </c>
      <c r="D5" s="13" t="s">
        <v>42</v>
      </c>
      <c r="E5" s="15" t="n">
        <v>456000</v>
      </c>
      <c r="F5" s="15" t="n">
        <v>0</v>
      </c>
      <c r="G5" s="15" t="n">
        <v>0</v>
      </c>
      <c r="H5" s="15" t="n">
        <v>22800</v>
      </c>
      <c r="I5" s="15" t="n">
        <f aca="false">E5+F5+G5+H5</f>
        <v>478800</v>
      </c>
    </row>
    <row r="6" customFormat="false" ht="15" hidden="false" customHeight="false" outlineLevel="0" collapsed="false">
      <c r="A6" s="16" t="s">
        <v>43</v>
      </c>
      <c r="B6" s="17" t="n">
        <v>45979</v>
      </c>
      <c r="C6" s="16" t="s">
        <v>44</v>
      </c>
      <c r="D6" s="16" t="s">
        <v>45</v>
      </c>
      <c r="E6" s="18" t="n">
        <v>250000</v>
      </c>
      <c r="F6" s="18" t="n">
        <v>22500</v>
      </c>
      <c r="G6" s="18" t="n">
        <v>22500</v>
      </c>
      <c r="H6" s="18" t="n">
        <v>0</v>
      </c>
      <c r="I6" s="18" t="n">
        <f aca="false">E6+F6+G6+H6</f>
        <v>295000</v>
      </c>
    </row>
    <row r="7" customFormat="false" ht="15" hidden="false" customHeight="false" outlineLevel="0" collapsed="false">
      <c r="A7" s="13" t="s">
        <v>46</v>
      </c>
      <c r="B7" s="14" t="n">
        <v>46124</v>
      </c>
      <c r="C7" s="13" t="s">
        <v>47</v>
      </c>
      <c r="D7" s="13" t="s">
        <v>48</v>
      </c>
      <c r="E7" s="15" t="n">
        <v>875000</v>
      </c>
      <c r="F7" s="15" t="n">
        <v>0</v>
      </c>
      <c r="G7" s="15" t="n">
        <v>0</v>
      </c>
      <c r="H7" s="15" t="n">
        <v>157500</v>
      </c>
      <c r="I7" s="15" t="n">
        <f aca="false">E7+F7+G7+H7</f>
        <v>1032500</v>
      </c>
    </row>
    <row r="8" customFormat="false" ht="15" hidden="false" customHeight="false" outlineLevel="0" collapsed="false">
      <c r="A8" s="16" t="s">
        <v>49</v>
      </c>
      <c r="B8" s="17" t="n">
        <v>46127</v>
      </c>
      <c r="C8" s="16" t="s">
        <v>50</v>
      </c>
      <c r="D8" s="16" t="s">
        <v>51</v>
      </c>
      <c r="E8" s="18" t="n">
        <v>320000</v>
      </c>
      <c r="F8" s="18" t="n">
        <v>0</v>
      </c>
      <c r="G8" s="18" t="n">
        <v>0</v>
      </c>
      <c r="H8" s="18" t="n">
        <v>89600</v>
      </c>
      <c r="I8" s="18" t="n">
        <f aca="false">E8+F8+G8+H8</f>
        <v>409600</v>
      </c>
    </row>
    <row r="9" customFormat="false" ht="15" hidden="false" customHeight="false" outlineLevel="0" collapsed="false">
      <c r="A9" s="13" t="s">
        <v>52</v>
      </c>
      <c r="B9" s="14" t="n">
        <v>46130</v>
      </c>
      <c r="C9" s="13" t="s">
        <v>41</v>
      </c>
      <c r="D9" s="13" t="s">
        <v>53</v>
      </c>
      <c r="E9" s="15" t="n">
        <v>180000</v>
      </c>
      <c r="F9" s="15" t="n">
        <v>0</v>
      </c>
      <c r="G9" s="15" t="n">
        <v>0</v>
      </c>
      <c r="H9" s="15" t="n">
        <v>21600</v>
      </c>
      <c r="I9" s="15" t="n">
        <f aca="false">E9+F9+G9+H9</f>
        <v>201600</v>
      </c>
    </row>
    <row r="10" customFormat="false" ht="15" hidden="false" customHeight="false" outlineLevel="0" collapsed="false">
      <c r="A10" s="16" t="s">
        <v>54</v>
      </c>
      <c r="B10" s="17" t="n">
        <v>46162</v>
      </c>
      <c r="C10" s="16" t="s">
        <v>55</v>
      </c>
      <c r="D10" s="16" t="s">
        <v>56</v>
      </c>
      <c r="E10" s="18" t="n">
        <v>545000</v>
      </c>
      <c r="F10" s="18" t="n">
        <v>0</v>
      </c>
      <c r="G10" s="18" t="n">
        <v>0</v>
      </c>
      <c r="H10" s="18" t="n">
        <v>98100</v>
      </c>
      <c r="I10" s="18" t="n">
        <f aca="false">E10+F10+G10+H10</f>
        <v>643100</v>
      </c>
    </row>
    <row r="11" customFormat="false" ht="15" hidden="false" customHeight="false" outlineLevel="0" collapsed="false">
      <c r="A11" s="13" t="s">
        <v>57</v>
      </c>
      <c r="B11" s="14" t="n">
        <v>46164</v>
      </c>
      <c r="C11" s="13" t="s">
        <v>41</v>
      </c>
      <c r="D11" s="13" t="s">
        <v>58</v>
      </c>
      <c r="E11" s="15" t="n">
        <v>68500</v>
      </c>
      <c r="F11" s="15" t="n">
        <v>0</v>
      </c>
      <c r="G11" s="15" t="n">
        <v>0</v>
      </c>
      <c r="H11" s="15" t="n">
        <v>3425</v>
      </c>
      <c r="I11" s="15" t="n">
        <f aca="false">E11+F11+G11+H11</f>
        <v>71925</v>
      </c>
    </row>
    <row r="12" customFormat="false" ht="15" hidden="false" customHeight="false" outlineLevel="0" collapsed="false">
      <c r="A12" s="16" t="s">
        <v>59</v>
      </c>
      <c r="B12" s="17" t="n">
        <v>46198</v>
      </c>
      <c r="C12" s="16" t="s">
        <v>60</v>
      </c>
      <c r="D12" s="16" t="s">
        <v>61</v>
      </c>
      <c r="E12" s="18" t="n">
        <v>125000</v>
      </c>
      <c r="F12" s="18" t="n">
        <v>11250</v>
      </c>
      <c r="G12" s="18" t="n">
        <v>11250</v>
      </c>
      <c r="H12" s="18" t="n">
        <v>0</v>
      </c>
      <c r="I12" s="18" t="n">
        <f aca="false">E12+F12+G12+H12</f>
        <v>147500</v>
      </c>
    </row>
    <row r="13" customFormat="false" ht="15" hidden="false" customHeight="false" outlineLevel="0" collapsed="false">
      <c r="A13" s="13" t="s">
        <v>62</v>
      </c>
      <c r="B13" s="14" t="n">
        <v>46201</v>
      </c>
      <c r="C13" s="13" t="s">
        <v>41</v>
      </c>
      <c r="D13" s="13" t="s">
        <v>42</v>
      </c>
      <c r="E13" s="15" t="n">
        <v>92300</v>
      </c>
      <c r="F13" s="15" t="n">
        <v>0</v>
      </c>
      <c r="G13" s="15" t="n">
        <v>0</v>
      </c>
      <c r="H13" s="15" t="n">
        <v>4615</v>
      </c>
      <c r="I13" s="15" t="n">
        <f aca="false">E13+F13+G13+H13</f>
        <v>96915</v>
      </c>
    </row>
    <row r="14" customFormat="false" ht="15" hidden="false" customHeight="false" outlineLevel="0" collapsed="false">
      <c r="A14" s="16" t="s">
        <v>63</v>
      </c>
      <c r="B14" s="17" t="n">
        <v>46218</v>
      </c>
      <c r="C14" s="16" t="s">
        <v>47</v>
      </c>
      <c r="D14" s="16" t="s">
        <v>64</v>
      </c>
      <c r="E14" s="18" t="n">
        <v>340000</v>
      </c>
      <c r="F14" s="18" t="n">
        <v>0</v>
      </c>
      <c r="G14" s="18" t="n">
        <v>0</v>
      </c>
      <c r="H14" s="18" t="n">
        <v>40800</v>
      </c>
      <c r="I14" s="18" t="n">
        <f aca="false">E14+F14+G14+H14</f>
        <v>380800</v>
      </c>
    </row>
    <row r="15" customFormat="false" ht="15" hidden="false" customHeight="false" outlineLevel="0" collapsed="false">
      <c r="A15" s="19" t="s">
        <v>65</v>
      </c>
      <c r="B15" s="20"/>
      <c r="C15" s="20"/>
      <c r="D15" s="20"/>
      <c r="E15" s="21" t="n">
        <f aca="false">SUM(E5:E14)</f>
        <v>3251800</v>
      </c>
      <c r="F15" s="21" t="n">
        <f aca="false">SUM(F5:F14)</f>
        <v>33750</v>
      </c>
      <c r="G15" s="21" t="n">
        <f aca="false">SUM(G5:G14)</f>
        <v>33750</v>
      </c>
      <c r="H15" s="21" t="n">
        <f aca="false">SUM(H5:H14)</f>
        <v>438440</v>
      </c>
      <c r="I15" s="21" t="n">
        <f aca="false">SUM(I5:I14)</f>
        <v>3757740</v>
      </c>
    </row>
    <row r="17" customFormat="false" ht="15" hidden="false" customHeight="false" outlineLevel="0" collapsed="false">
      <c r="A17" s="9" t="s">
        <v>28</v>
      </c>
      <c r="B17" s="9"/>
      <c r="C17" s="9"/>
      <c r="D17" s="9"/>
      <c r="E17" s="9"/>
      <c r="F17" s="9"/>
      <c r="G17" s="9"/>
      <c r="H17" s="9"/>
      <c r="I17" s="9"/>
    </row>
  </sheetData>
  <autoFilter ref="A4:I14"/>
  <mergeCells count="3">
    <mergeCell ref="A1:I1"/>
    <mergeCell ref="A2:I2"/>
    <mergeCell ref="A17:I1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M1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2" min="1" style="0" width="20"/>
    <col collapsed="false" customWidth="true" hidden="false" outlineLevel="0" max="3" min="3" style="0" width="18"/>
    <col collapsed="false" customWidth="true" hidden="false" outlineLevel="0" max="4" min="4" style="0" width="12"/>
    <col collapsed="false" customWidth="true" hidden="false" outlineLevel="0" max="6" min="5" style="0" width="14"/>
    <col collapsed="false" customWidth="true" hidden="false" outlineLevel="0" max="7" min="7" style="0" width="8"/>
    <col collapsed="false" customWidth="true" hidden="false" outlineLevel="0" max="11" min="8" style="0" width="14"/>
    <col collapsed="false" customWidth="true" hidden="false" outlineLevel="0" max="12" min="12" style="0" width="10"/>
    <col collapsed="false" customWidth="true" hidden="false" outlineLevel="0" max="13" min="13" style="0" width="16"/>
  </cols>
  <sheetData>
    <row r="1" customFormat="false" ht="25.5" hidden="false" customHeight="true" outlineLevel="0" collapsed="false">
      <c r="A1" s="10" t="s">
        <v>66</v>
      </c>
      <c r="B1" s="10"/>
      <c r="C1" s="10"/>
      <c r="D1" s="10"/>
      <c r="E1" s="10"/>
      <c r="F1" s="10"/>
      <c r="G1" s="10"/>
      <c r="H1" s="10"/>
      <c r="I1" s="10"/>
      <c r="J1" s="10"/>
      <c r="K1" s="10"/>
      <c r="L1" s="10"/>
      <c r="M1" s="10"/>
    </row>
    <row r="2" customFormat="false" ht="15" hidden="false" customHeight="false" outlineLevel="0" collapsed="false">
      <c r="A2" s="11" t="s">
        <v>67</v>
      </c>
      <c r="B2" s="11"/>
      <c r="C2" s="11"/>
      <c r="D2" s="11"/>
      <c r="E2" s="11"/>
      <c r="F2" s="11"/>
      <c r="G2" s="11"/>
      <c r="H2" s="11"/>
      <c r="I2" s="11"/>
      <c r="J2" s="11"/>
      <c r="K2" s="11"/>
      <c r="L2" s="11"/>
      <c r="M2" s="11"/>
    </row>
    <row r="4" customFormat="false" ht="33.75" hidden="false" customHeight="true" outlineLevel="0" collapsed="false">
      <c r="A4" s="12" t="s">
        <v>68</v>
      </c>
      <c r="B4" s="12" t="s">
        <v>69</v>
      </c>
      <c r="C4" s="12" t="s">
        <v>70</v>
      </c>
      <c r="D4" s="12" t="s">
        <v>71</v>
      </c>
      <c r="E4" s="12" t="s">
        <v>32</v>
      </c>
      <c r="F4" s="12" t="s">
        <v>72</v>
      </c>
      <c r="G4" s="12" t="s">
        <v>73</v>
      </c>
      <c r="H4" s="12" t="s">
        <v>74</v>
      </c>
      <c r="I4" s="12" t="s">
        <v>75</v>
      </c>
      <c r="J4" s="12" t="s">
        <v>76</v>
      </c>
      <c r="K4" s="12" t="s">
        <v>77</v>
      </c>
      <c r="L4" s="12" t="s">
        <v>78</v>
      </c>
      <c r="M4" s="12" t="s">
        <v>79</v>
      </c>
    </row>
    <row r="5" customFormat="false" ht="15" hidden="false" customHeight="false" outlineLevel="0" collapsed="false">
      <c r="A5" s="13" t="s">
        <v>41</v>
      </c>
      <c r="B5" s="13" t="s">
        <v>80</v>
      </c>
      <c r="C5" s="13" t="s">
        <v>40</v>
      </c>
      <c r="D5" s="13" t="s">
        <v>81</v>
      </c>
      <c r="E5" s="14" t="n">
        <v>45540</v>
      </c>
      <c r="F5" s="15" t="n">
        <v>478800</v>
      </c>
      <c r="G5" s="22" t="n">
        <v>5</v>
      </c>
      <c r="H5" s="15" t="n">
        <v>456000</v>
      </c>
      <c r="I5" s="15" t="n">
        <v>22800</v>
      </c>
      <c r="J5" s="15" t="n">
        <v>0</v>
      </c>
      <c r="K5" s="15" t="n">
        <v>0</v>
      </c>
      <c r="L5" s="15" t="n">
        <v>0</v>
      </c>
      <c r="M5" s="13" t="s">
        <v>82</v>
      </c>
    </row>
    <row r="6" customFormat="false" ht="15" hidden="false" customHeight="false" outlineLevel="0" collapsed="false">
      <c r="A6" s="16" t="s">
        <v>44</v>
      </c>
      <c r="B6" s="16" t="s">
        <v>83</v>
      </c>
      <c r="C6" s="16" t="s">
        <v>43</v>
      </c>
      <c r="D6" s="16" t="s">
        <v>81</v>
      </c>
      <c r="E6" s="17" t="n">
        <v>45979</v>
      </c>
      <c r="F6" s="18" t="n">
        <v>295590</v>
      </c>
      <c r="G6" s="23" t="n">
        <v>18</v>
      </c>
      <c r="H6" s="18" t="n">
        <v>250500</v>
      </c>
      <c r="I6" s="18" t="n">
        <v>0</v>
      </c>
      <c r="J6" s="18" t="n">
        <v>22545</v>
      </c>
      <c r="K6" s="18" t="n">
        <v>22545</v>
      </c>
      <c r="L6" s="18" t="n">
        <v>0</v>
      </c>
      <c r="M6" s="16" t="s">
        <v>82</v>
      </c>
    </row>
    <row r="7" customFormat="false" ht="15" hidden="false" customHeight="false" outlineLevel="0" collapsed="false">
      <c r="A7" s="13" t="s">
        <v>47</v>
      </c>
      <c r="B7" s="13" t="s">
        <v>84</v>
      </c>
      <c r="C7" s="13" t="s">
        <v>46</v>
      </c>
      <c r="D7" s="13" t="s">
        <v>81</v>
      </c>
      <c r="E7" s="14" t="n">
        <v>46124</v>
      </c>
      <c r="F7" s="15" t="n">
        <v>1032500</v>
      </c>
      <c r="G7" s="22" t="n">
        <v>18</v>
      </c>
      <c r="H7" s="15" t="n">
        <v>875000</v>
      </c>
      <c r="I7" s="15" t="n">
        <v>157500</v>
      </c>
      <c r="J7" s="15" t="n">
        <v>0</v>
      </c>
      <c r="K7" s="15" t="n">
        <v>0</v>
      </c>
      <c r="L7" s="15" t="n">
        <v>0</v>
      </c>
      <c r="M7" s="13" t="s">
        <v>82</v>
      </c>
    </row>
    <row r="8" customFormat="false" ht="15" hidden="false" customHeight="false" outlineLevel="0" collapsed="false">
      <c r="A8" s="16" t="s">
        <v>50</v>
      </c>
      <c r="B8" s="16" t="s">
        <v>85</v>
      </c>
      <c r="C8" s="16" t="s">
        <v>49</v>
      </c>
      <c r="D8" s="16" t="s">
        <v>81</v>
      </c>
      <c r="E8" s="17" t="n">
        <v>46127</v>
      </c>
      <c r="F8" s="18" t="n">
        <v>410880</v>
      </c>
      <c r="G8" s="23" t="n">
        <v>28</v>
      </c>
      <c r="H8" s="18" t="n">
        <v>321000</v>
      </c>
      <c r="I8" s="18" t="n">
        <v>89880</v>
      </c>
      <c r="J8" s="18" t="n">
        <v>0</v>
      </c>
      <c r="K8" s="18" t="n">
        <v>0</v>
      </c>
      <c r="L8" s="18" t="n">
        <v>0</v>
      </c>
      <c r="M8" s="16" t="s">
        <v>82</v>
      </c>
    </row>
    <row r="9" customFormat="false" ht="15" hidden="false" customHeight="false" outlineLevel="0" collapsed="false">
      <c r="A9" s="13" t="s">
        <v>55</v>
      </c>
      <c r="B9" s="13" t="s">
        <v>86</v>
      </c>
      <c r="C9" s="13" t="s">
        <v>54</v>
      </c>
      <c r="D9" s="13" t="s">
        <v>81</v>
      </c>
      <c r="E9" s="14" t="n">
        <v>46162</v>
      </c>
      <c r="F9" s="15" t="n">
        <v>643100</v>
      </c>
      <c r="G9" s="22" t="n">
        <v>18</v>
      </c>
      <c r="H9" s="15" t="n">
        <v>545000</v>
      </c>
      <c r="I9" s="15" t="n">
        <v>98100</v>
      </c>
      <c r="J9" s="15" t="n">
        <v>0</v>
      </c>
      <c r="K9" s="15" t="n">
        <v>0</v>
      </c>
      <c r="L9" s="15" t="n">
        <v>0</v>
      </c>
      <c r="M9" s="13" t="s">
        <v>82</v>
      </c>
    </row>
    <row r="10" customFormat="false" ht="15" hidden="false" customHeight="false" outlineLevel="0" collapsed="false">
      <c r="A10" s="16" t="s">
        <v>41</v>
      </c>
      <c r="B10" s="16" t="s">
        <v>80</v>
      </c>
      <c r="C10" s="16" t="s">
        <v>87</v>
      </c>
      <c r="D10" s="16" t="s">
        <v>81</v>
      </c>
      <c r="E10" s="17" t="n">
        <v>46164</v>
      </c>
      <c r="F10" s="18" t="n">
        <v>71925</v>
      </c>
      <c r="G10" s="23" t="n">
        <v>5</v>
      </c>
      <c r="H10" s="18" t="n">
        <v>68500</v>
      </c>
      <c r="I10" s="18" t="n">
        <v>3425</v>
      </c>
      <c r="J10" s="18" t="n">
        <v>0</v>
      </c>
      <c r="K10" s="18" t="n">
        <v>0</v>
      </c>
      <c r="L10" s="18" t="n">
        <v>0</v>
      </c>
      <c r="M10" s="16" t="s">
        <v>82</v>
      </c>
    </row>
    <row r="11" customFormat="false" ht="15" hidden="false" customHeight="false" outlineLevel="0" collapsed="false">
      <c r="A11" s="13" t="s">
        <v>60</v>
      </c>
      <c r="B11" s="13" t="s">
        <v>88</v>
      </c>
      <c r="C11" s="13" t="s">
        <v>59</v>
      </c>
      <c r="D11" s="13" t="s">
        <v>81</v>
      </c>
      <c r="E11" s="14" t="n">
        <v>46198</v>
      </c>
      <c r="F11" s="15" t="n">
        <v>147500</v>
      </c>
      <c r="G11" s="22" t="n">
        <v>18</v>
      </c>
      <c r="H11" s="15" t="n">
        <v>125000</v>
      </c>
      <c r="I11" s="15" t="n">
        <v>0</v>
      </c>
      <c r="J11" s="15" t="n">
        <v>11250</v>
      </c>
      <c r="K11" s="15" t="n">
        <v>11250</v>
      </c>
      <c r="L11" s="15" t="n">
        <v>0</v>
      </c>
      <c r="M11" s="13" t="s">
        <v>82</v>
      </c>
    </row>
    <row r="12" customFormat="false" ht="15" hidden="false" customHeight="false" outlineLevel="0" collapsed="false">
      <c r="A12" s="16" t="s">
        <v>41</v>
      </c>
      <c r="B12" s="16" t="s">
        <v>80</v>
      </c>
      <c r="C12" s="16" t="s">
        <v>62</v>
      </c>
      <c r="D12" s="16" t="s">
        <v>81</v>
      </c>
      <c r="E12" s="17" t="n">
        <v>46201</v>
      </c>
      <c r="F12" s="18" t="n">
        <v>96915</v>
      </c>
      <c r="G12" s="23" t="n">
        <v>5</v>
      </c>
      <c r="H12" s="18" t="n">
        <v>92300</v>
      </c>
      <c r="I12" s="18" t="n">
        <v>4615</v>
      </c>
      <c r="J12" s="18" t="n">
        <v>0</v>
      </c>
      <c r="K12" s="18" t="n">
        <v>0</v>
      </c>
      <c r="L12" s="18" t="n">
        <v>0</v>
      </c>
      <c r="M12" s="16" t="s">
        <v>82</v>
      </c>
    </row>
    <row r="13" customFormat="false" ht="15" hidden="false" customHeight="false" outlineLevel="0" collapsed="false">
      <c r="A13" s="13" t="s">
        <v>44</v>
      </c>
      <c r="B13" s="13" t="s">
        <v>83</v>
      </c>
      <c r="C13" s="13" t="s">
        <v>89</v>
      </c>
      <c r="D13" s="13" t="s">
        <v>81</v>
      </c>
      <c r="E13" s="14" t="n">
        <v>46213</v>
      </c>
      <c r="F13" s="15" t="n">
        <v>17700</v>
      </c>
      <c r="G13" s="22" t="n">
        <v>18</v>
      </c>
      <c r="H13" s="15" t="n">
        <v>15000</v>
      </c>
      <c r="I13" s="15" t="n">
        <v>0</v>
      </c>
      <c r="J13" s="15" t="n">
        <v>1350</v>
      </c>
      <c r="K13" s="15" t="n">
        <v>1350</v>
      </c>
      <c r="L13" s="15" t="n">
        <v>0</v>
      </c>
      <c r="M13" s="13" t="s">
        <v>82</v>
      </c>
    </row>
    <row r="14" customFormat="false" ht="15" hidden="false" customHeight="false" outlineLevel="0" collapsed="false">
      <c r="A14" s="16" t="s">
        <v>55</v>
      </c>
      <c r="B14" s="16" t="s">
        <v>86</v>
      </c>
      <c r="C14" s="16" t="s">
        <v>90</v>
      </c>
      <c r="D14" s="16" t="s">
        <v>81</v>
      </c>
      <c r="E14" s="17" t="n">
        <v>46208</v>
      </c>
      <c r="F14" s="18" t="n">
        <v>9440</v>
      </c>
      <c r="G14" s="23" t="n">
        <v>18</v>
      </c>
      <c r="H14" s="18" t="n">
        <v>8000</v>
      </c>
      <c r="I14" s="18" t="n">
        <v>1440</v>
      </c>
      <c r="J14" s="18" t="n">
        <v>0</v>
      </c>
      <c r="K14" s="18" t="n">
        <v>0</v>
      </c>
      <c r="L14" s="18" t="n">
        <v>0</v>
      </c>
      <c r="M14" s="16" t="s">
        <v>82</v>
      </c>
    </row>
    <row r="15" customFormat="false" ht="15" hidden="false" customHeight="false" outlineLevel="0" collapsed="false">
      <c r="A15" s="19" t="s">
        <v>65</v>
      </c>
      <c r="B15" s="20"/>
      <c r="C15" s="20"/>
      <c r="D15" s="20"/>
      <c r="E15" s="20"/>
      <c r="F15" s="21" t="n">
        <f aca="false">SUM(F5:F14)</f>
        <v>3204350</v>
      </c>
      <c r="G15" s="20"/>
      <c r="H15" s="21" t="n">
        <f aca="false">SUM(H5:H14)</f>
        <v>2756300</v>
      </c>
      <c r="I15" s="21" t="n">
        <f aca="false">SUM(I5:I14)</f>
        <v>377760</v>
      </c>
      <c r="J15" s="21" t="n">
        <f aca="false">SUM(J5:J14)</f>
        <v>35145</v>
      </c>
      <c r="K15" s="21" t="n">
        <f aca="false">SUM(K5:K14)</f>
        <v>35145</v>
      </c>
      <c r="L15" s="21" t="n">
        <f aca="false">SUM(L5:L14)</f>
        <v>0</v>
      </c>
      <c r="M15" s="20"/>
    </row>
    <row r="17" customFormat="false" ht="15" hidden="false" customHeight="false" outlineLevel="0" collapsed="false">
      <c r="A17" s="9" t="s">
        <v>28</v>
      </c>
      <c r="B17" s="9"/>
      <c r="C17" s="9"/>
      <c r="D17" s="9"/>
      <c r="E17" s="9"/>
      <c r="F17" s="9"/>
      <c r="G17" s="9"/>
      <c r="H17" s="9"/>
      <c r="I17" s="9"/>
      <c r="J17" s="9"/>
      <c r="K17" s="9"/>
      <c r="L17" s="9"/>
      <c r="M17" s="9"/>
    </row>
  </sheetData>
  <autoFilter ref="A4:M14"/>
  <mergeCells count="3">
    <mergeCell ref="A1:M1"/>
    <mergeCell ref="A2:M2"/>
    <mergeCell ref="A17:M1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2" min="1" style="0" width="20"/>
    <col collapsed="false" customWidth="true" hidden="false" outlineLevel="0" max="3" min="3" style="0" width="14"/>
    <col collapsed="false" customWidth="true" hidden="false" outlineLevel="0" max="4" min="4" style="0" width="16"/>
    <col collapsed="false" customWidth="true" hidden="false" outlineLevel="0" max="5" min="5" style="0" width="34"/>
  </cols>
  <sheetData>
    <row r="1" customFormat="false" ht="25.5" hidden="false" customHeight="true" outlineLevel="0" collapsed="false">
      <c r="A1" s="10" t="s">
        <v>91</v>
      </c>
      <c r="B1" s="10"/>
      <c r="C1" s="10"/>
      <c r="D1" s="10"/>
      <c r="E1" s="10"/>
    </row>
    <row r="2" customFormat="false" ht="15" hidden="false" customHeight="false" outlineLevel="0" collapsed="false">
      <c r="A2" s="11" t="s">
        <v>92</v>
      </c>
      <c r="B2" s="11"/>
      <c r="C2" s="11"/>
      <c r="D2" s="11"/>
      <c r="E2" s="11"/>
    </row>
    <row r="4" customFormat="false" ht="30" hidden="false" customHeight="true" outlineLevel="0" collapsed="false">
      <c r="A4" s="12" t="s">
        <v>93</v>
      </c>
      <c r="B4" s="12" t="s">
        <v>70</v>
      </c>
      <c r="C4" s="12" t="s">
        <v>32</v>
      </c>
      <c r="D4" s="12" t="s">
        <v>94</v>
      </c>
      <c r="E4" s="12" t="s">
        <v>95</v>
      </c>
    </row>
    <row r="5" customFormat="false" ht="15" hidden="false" customHeight="false" outlineLevel="0" collapsed="false">
      <c r="A5" s="13" t="s">
        <v>41</v>
      </c>
      <c r="B5" s="13" t="s">
        <v>40</v>
      </c>
      <c r="C5" s="14" t="n">
        <v>45540</v>
      </c>
      <c r="D5" s="15" t="n">
        <v>478800</v>
      </c>
      <c r="E5" s="13" t="s">
        <v>96</v>
      </c>
    </row>
    <row r="6" customFormat="false" ht="15" hidden="false" customHeight="false" outlineLevel="0" collapsed="false">
      <c r="A6" s="16" t="s">
        <v>44</v>
      </c>
      <c r="B6" s="16" t="s">
        <v>43</v>
      </c>
      <c r="C6" s="17" t="n">
        <v>45979</v>
      </c>
      <c r="D6" s="18" t="n">
        <v>295590</v>
      </c>
      <c r="E6" s="16" t="s">
        <v>96</v>
      </c>
    </row>
    <row r="7" customFormat="false" ht="15" hidden="false" customHeight="false" outlineLevel="0" collapsed="false">
      <c r="A7" s="13" t="s">
        <v>47</v>
      </c>
      <c r="B7" s="13" t="s">
        <v>46</v>
      </c>
      <c r="C7" s="14" t="n">
        <v>46124</v>
      </c>
      <c r="D7" s="15" t="n">
        <v>1032500</v>
      </c>
      <c r="E7" s="13" t="s">
        <v>96</v>
      </c>
    </row>
    <row r="8" customFormat="false" ht="15" hidden="false" customHeight="false" outlineLevel="0" collapsed="false">
      <c r="A8" s="16" t="s">
        <v>50</v>
      </c>
      <c r="B8" s="16" t="s">
        <v>49</v>
      </c>
      <c r="C8" s="17" t="n">
        <v>46127</v>
      </c>
      <c r="D8" s="18" t="n">
        <v>410880</v>
      </c>
      <c r="E8" s="16" t="s">
        <v>97</v>
      </c>
    </row>
    <row r="9" customFormat="false" ht="15" hidden="false" customHeight="false" outlineLevel="0" collapsed="false">
      <c r="A9" s="13" t="s">
        <v>55</v>
      </c>
      <c r="B9" s="13" t="s">
        <v>54</v>
      </c>
      <c r="C9" s="14" t="n">
        <v>46162</v>
      </c>
      <c r="D9" s="15" t="n">
        <v>643100</v>
      </c>
      <c r="E9" s="13" t="s">
        <v>96</v>
      </c>
    </row>
    <row r="10" customFormat="false" ht="15" hidden="false" customHeight="false" outlineLevel="0" collapsed="false">
      <c r="A10" s="16" t="s">
        <v>41</v>
      </c>
      <c r="B10" s="16" t="s">
        <v>87</v>
      </c>
      <c r="C10" s="17" t="n">
        <v>46164</v>
      </c>
      <c r="D10" s="18" t="n">
        <v>71925</v>
      </c>
      <c r="E10" s="16" t="s">
        <v>98</v>
      </c>
    </row>
    <row r="11" customFormat="false" ht="15" hidden="false" customHeight="false" outlineLevel="0" collapsed="false">
      <c r="A11" s="13" t="s">
        <v>60</v>
      </c>
      <c r="B11" s="13" t="s">
        <v>59</v>
      </c>
      <c r="C11" s="14" t="n">
        <v>46198</v>
      </c>
      <c r="D11" s="15" t="n">
        <v>147500</v>
      </c>
      <c r="E11" s="13" t="s">
        <v>96</v>
      </c>
    </row>
    <row r="12" customFormat="false" ht="15" hidden="false" customHeight="false" outlineLevel="0" collapsed="false">
      <c r="A12" s="16" t="s">
        <v>41</v>
      </c>
      <c r="B12" s="16" t="s">
        <v>62</v>
      </c>
      <c r="C12" s="17" t="n">
        <v>46201</v>
      </c>
      <c r="D12" s="18" t="n">
        <v>96915</v>
      </c>
      <c r="E12" s="16" t="s">
        <v>96</v>
      </c>
    </row>
    <row r="13" customFormat="false" ht="15" hidden="false" customHeight="false" outlineLevel="0" collapsed="false">
      <c r="A13" s="13" t="s">
        <v>44</v>
      </c>
      <c r="B13" s="13" t="s">
        <v>89</v>
      </c>
      <c r="C13" s="14" t="n">
        <v>46213</v>
      </c>
      <c r="D13" s="15" t="n">
        <v>17700</v>
      </c>
      <c r="E13" s="13" t="s">
        <v>97</v>
      </c>
    </row>
    <row r="14" customFormat="false" ht="15" hidden="false" customHeight="false" outlineLevel="0" collapsed="false">
      <c r="A14" s="16" t="s">
        <v>55</v>
      </c>
      <c r="B14" s="16" t="s">
        <v>90</v>
      </c>
      <c r="C14" s="17" t="n">
        <v>46208</v>
      </c>
      <c r="D14" s="18" t="n">
        <v>9440</v>
      </c>
      <c r="E14" s="16" t="s">
        <v>96</v>
      </c>
    </row>
    <row r="15" customFormat="false" ht="15" hidden="false" customHeight="false" outlineLevel="0" collapsed="false">
      <c r="A15" s="13" t="s">
        <v>50</v>
      </c>
      <c r="B15" s="13" t="s">
        <v>99</v>
      </c>
      <c r="C15" s="14" t="n">
        <v>46093</v>
      </c>
      <c r="D15" s="15" t="n">
        <v>58000</v>
      </c>
      <c r="E15" s="13" t="s">
        <v>98</v>
      </c>
    </row>
    <row r="16" customFormat="false" ht="15" hidden="false" customHeight="false" outlineLevel="0" collapsed="false">
      <c r="A16" s="16" t="s">
        <v>60</v>
      </c>
      <c r="B16" s="16" t="s">
        <v>100</v>
      </c>
      <c r="C16" s="17" t="n">
        <v>46068</v>
      </c>
      <c r="D16" s="18" t="n">
        <v>35000</v>
      </c>
      <c r="E16" s="16" t="s">
        <v>98</v>
      </c>
    </row>
    <row r="19" customFormat="false" ht="15" hidden="false" customHeight="false" outlineLevel="0" collapsed="false">
      <c r="A19" s="9" t="s">
        <v>28</v>
      </c>
      <c r="B19" s="9"/>
      <c r="C19" s="9"/>
      <c r="D19" s="9"/>
      <c r="E19" s="9"/>
    </row>
  </sheetData>
  <autoFilter ref="A4:E16"/>
  <mergeCells count="3">
    <mergeCell ref="A1:E1"/>
    <mergeCell ref="A2:E2"/>
    <mergeCell ref="A19:E19"/>
  </mergeCells>
  <dataValidations count="1">
    <dataValidation allowBlank="true" error="Must be Accept, Reject, or Pending" errorStyle="stop" errorTitle="Invalid IMS action" operator="between" showDropDown="false" showErrorMessage="false" showInputMessage="false" sqref="E5:E16" type="list">
      <formula1>"Accept,Reject,Pending"</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1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18"/>
    <col collapsed="false" customWidth="true" hidden="false" outlineLevel="0" max="2" min="2" style="0" width="20"/>
    <col collapsed="false" customWidth="true" hidden="false" outlineLevel="0" max="4" min="3" style="0" width="14"/>
    <col collapsed="false" customWidth="true" hidden="false" outlineLevel="0" max="5" min="5" style="0" width="12"/>
    <col collapsed="false" customWidth="true" hidden="false" outlineLevel="0" max="6" min="6" style="0" width="20"/>
    <col collapsed="false" customWidth="true" hidden="false" outlineLevel="0" max="7" min="7" style="0" width="12"/>
    <col collapsed="false" customWidth="true" hidden="false" outlineLevel="0" max="8" min="8" style="0" width="16"/>
    <col collapsed="false" customWidth="true" hidden="false" outlineLevel="0" max="9" min="9" style="0" width="22"/>
  </cols>
  <sheetData>
    <row r="1" customFormat="false" ht="25.5" hidden="false" customHeight="true" outlineLevel="0" collapsed="false">
      <c r="A1" s="10" t="s">
        <v>101</v>
      </c>
      <c r="B1" s="10"/>
      <c r="C1" s="10"/>
      <c r="D1" s="10"/>
      <c r="E1" s="10"/>
      <c r="F1" s="10"/>
      <c r="G1" s="10"/>
      <c r="H1" s="10"/>
      <c r="I1" s="10"/>
    </row>
    <row r="2" customFormat="false" ht="15" hidden="false" customHeight="false" outlineLevel="0" collapsed="false">
      <c r="A2" s="11" t="s">
        <v>102</v>
      </c>
      <c r="B2" s="11"/>
      <c r="C2" s="11"/>
      <c r="D2" s="11"/>
      <c r="E2" s="11"/>
      <c r="F2" s="11"/>
      <c r="G2" s="11"/>
      <c r="H2" s="11"/>
      <c r="I2" s="11"/>
    </row>
    <row r="4" customFormat="false" ht="33.75" hidden="false" customHeight="true" outlineLevel="0" collapsed="false">
      <c r="A4" s="12" t="s">
        <v>31</v>
      </c>
      <c r="B4" s="12" t="s">
        <v>33</v>
      </c>
      <c r="C4" s="12" t="s">
        <v>103</v>
      </c>
      <c r="D4" s="12" t="s">
        <v>104</v>
      </c>
      <c r="E4" s="12" t="s">
        <v>105</v>
      </c>
      <c r="F4" s="12" t="s">
        <v>106</v>
      </c>
      <c r="G4" s="12" t="s">
        <v>107</v>
      </c>
      <c r="H4" s="12" t="s">
        <v>108</v>
      </c>
      <c r="I4" s="12" t="s">
        <v>109</v>
      </c>
    </row>
    <row r="5" customFormat="false" ht="15" hidden="false" customHeight="false" outlineLevel="0" collapsed="false">
      <c r="A5" s="13" t="str">
        <f aca="false">'Purchase Register'!A5</f>
        <v>INV-2425/00417</v>
      </c>
      <c r="B5" s="13" t="str">
        <f aca="false">'Purchase Register'!C5</f>
        <v>27AAAPA1234B1Z5</v>
      </c>
      <c r="C5" s="15" t="n">
        <f aca="false">'Purchase Register'!E5</f>
        <v>456000</v>
      </c>
      <c r="D5" s="15" t="n">
        <f aca="false">IFERROR(LOOKUP(2,1/((g2b_inv='Purchase Register'!A5)*(g2b_gstin='Purchase Register'!C5)),g2b_taxable),"")</f>
        <v>456000</v>
      </c>
      <c r="E5" s="13" t="str">
        <f aca="false">IFERROR(LOOKUP(2,1/((ims_inv='Purchase Register'!A5)*(ims_gstin='Purchase Register'!C5)),ims_action),"")</f>
        <v>Accept</v>
      </c>
      <c r="F5" s="13" t="str">
        <f aca="false">IF(H5&lt;0,"Time-Barred",IF(ISNUMBER(D5),IF(ABS(C5-D5)&lt;=1,IF(E5="Accept","Matched-Accept",IF(E5="Reject","Matched-Reject","At-Risk")),IF(E5="Reject","IMS-Reject","At-Risk")),IF(E5="Reject","IMS-Reject","At-Risk")))</f>
        <v>Time-Barred</v>
      </c>
      <c r="G5" s="24" t="n">
        <f aca="true">TODAY()-'Purchase Register'!B5</f>
        <v>710</v>
      </c>
      <c r="H5" s="24" t="n">
        <f aca="true">DATE(YEAR('Purchase Register'!B5)+IF(MONTH('Purchase Register'!B5)&gt;=4,1,0),11,30)-TODAY()</f>
        <v>-259</v>
      </c>
      <c r="I5" s="13" t="str">
        <f aca="false">IF(F5="Time-Barred","Lost ITC",IF(F5="Matched-Reject","Immediate Escalation",IF(F5="IMS-Reject","Investigate",IF(F5="Matched-Accept","Cleared",IF(H5&lt;30,"Critical (&lt;30 days)",IF(H5&lt;60,"High (30-60 days)",IF(H5&lt;90,"Medium (60-90 days)","Chase")))))))</f>
        <v>Lost ITC</v>
      </c>
    </row>
    <row r="6" customFormat="false" ht="15" hidden="false" customHeight="false" outlineLevel="0" collapsed="false">
      <c r="A6" s="16" t="str">
        <f aca="false">'Purchase Register'!A6</f>
        <v>INV-2526/00218</v>
      </c>
      <c r="B6" s="16" t="str">
        <f aca="false">'Purchase Register'!C6</f>
        <v>29AABCB5678C1Z2</v>
      </c>
      <c r="C6" s="18" t="n">
        <f aca="false">'Purchase Register'!E6</f>
        <v>250000</v>
      </c>
      <c r="D6" s="18" t="n">
        <f aca="false">IFERROR(LOOKUP(2,1/((g2b_inv='Purchase Register'!A6)*(g2b_gstin='Purchase Register'!C6)),g2b_taxable),"")</f>
        <v>250500</v>
      </c>
      <c r="E6" s="16" t="str">
        <f aca="false">IFERROR(LOOKUP(2,1/((ims_inv='Purchase Register'!A6)*(ims_gstin='Purchase Register'!C6)),ims_action),"")</f>
        <v>Accept</v>
      </c>
      <c r="F6" s="16" t="str">
        <f aca="false">IF(H6&lt;0,"Time-Barred",IF(ISNUMBER(D6),IF(ABS(C6-D6)&lt;=1,IF(E6="Accept","Matched-Accept",IF(E6="Reject","Matched-Reject","At-Risk")),IF(E6="Reject","IMS-Reject","At-Risk")),IF(E6="Reject","IMS-Reject","At-Risk")))</f>
        <v>At-Risk</v>
      </c>
      <c r="G6" s="25" t="n">
        <f aca="true">TODAY()-'Purchase Register'!B6</f>
        <v>271</v>
      </c>
      <c r="H6" s="25" t="n">
        <f aca="true">DATE(YEAR('Purchase Register'!B6)+IF(MONTH('Purchase Register'!B6)&gt;=4,1,0),11,30)-TODAY()</f>
        <v>106</v>
      </c>
      <c r="I6" s="16" t="str">
        <f aca="false">IF(F6="Time-Barred","Lost ITC",IF(F6="Matched-Reject","Immediate Escalation",IF(F6="IMS-Reject","Investigate",IF(F6="Matched-Accept","Cleared",IF(H6&lt;30,"Critical (&lt;30 days)",IF(H6&lt;60,"High (30-60 days)",IF(H6&lt;90,"Medium (60-90 days)","Chase")))))))</f>
        <v>Chase</v>
      </c>
    </row>
    <row r="7" customFormat="false" ht="15" hidden="false" customHeight="false" outlineLevel="0" collapsed="false">
      <c r="A7" s="13" t="str">
        <f aca="false">'Purchase Register'!A7</f>
        <v>INV-2627/00119</v>
      </c>
      <c r="B7" s="13" t="str">
        <f aca="false">'Purchase Register'!C7</f>
        <v>07AABCC9012D1Z8</v>
      </c>
      <c r="C7" s="15" t="n">
        <f aca="false">'Purchase Register'!E7</f>
        <v>875000</v>
      </c>
      <c r="D7" s="15" t="n">
        <f aca="false">IFERROR(LOOKUP(2,1/((g2b_inv='Purchase Register'!A7)*(g2b_gstin='Purchase Register'!C7)),g2b_taxable),"")</f>
        <v>875000</v>
      </c>
      <c r="E7" s="13" t="str">
        <f aca="false">IFERROR(LOOKUP(2,1/((ims_inv='Purchase Register'!A7)*(ims_gstin='Purchase Register'!C7)),ims_action),"")</f>
        <v>Accept</v>
      </c>
      <c r="F7" s="13" t="str">
        <f aca="false">IF(H7&lt;0,"Time-Barred",IF(ISNUMBER(D7),IF(ABS(C7-D7)&lt;=1,IF(E7="Accept","Matched-Accept",IF(E7="Reject","Matched-Reject","At-Risk")),IF(E7="Reject","IMS-Reject","At-Risk")),IF(E7="Reject","IMS-Reject","At-Risk")))</f>
        <v>Matched-Accept</v>
      </c>
      <c r="G7" s="24" t="n">
        <f aca="true">TODAY()-'Purchase Register'!B7</f>
        <v>126</v>
      </c>
      <c r="H7" s="24" t="n">
        <f aca="true">DATE(YEAR('Purchase Register'!B7)+IF(MONTH('Purchase Register'!B7)&gt;=4,1,0),11,30)-TODAY()</f>
        <v>471</v>
      </c>
      <c r="I7" s="13" t="str">
        <f aca="false">IF(F7="Time-Barred","Lost ITC",IF(F7="Matched-Reject","Immediate Escalation",IF(F7="IMS-Reject","Investigate",IF(F7="Matched-Accept","Cleared",IF(H7&lt;30,"Critical (&lt;30 days)",IF(H7&lt;60,"High (30-60 days)",IF(H7&lt;90,"Medium (60-90 days)","Chase")))))))</f>
        <v>Cleared</v>
      </c>
    </row>
    <row r="8" customFormat="false" ht="15" hidden="false" customHeight="false" outlineLevel="0" collapsed="false">
      <c r="A8" s="16" t="str">
        <f aca="false">'Purchase Register'!A8</f>
        <v>INV-2627/00120</v>
      </c>
      <c r="B8" s="16" t="str">
        <f aca="false">'Purchase Register'!C8</f>
        <v>33AACCD3456E1Z4</v>
      </c>
      <c r="C8" s="18" t="n">
        <f aca="false">'Purchase Register'!E8</f>
        <v>320000</v>
      </c>
      <c r="D8" s="18" t="n">
        <f aca="false">IFERROR(LOOKUP(2,1/((g2b_inv='Purchase Register'!A8)*(g2b_gstin='Purchase Register'!C8)),g2b_taxable),"")</f>
        <v>321000</v>
      </c>
      <c r="E8" s="16" t="str">
        <f aca="false">IFERROR(LOOKUP(2,1/((ims_inv='Purchase Register'!A8)*(ims_gstin='Purchase Register'!C8)),ims_action),"")</f>
        <v>Reject</v>
      </c>
      <c r="F8" s="16" t="str">
        <f aca="false">IF(H8&lt;0,"Time-Barred",IF(ISNUMBER(D8),IF(ABS(C8-D8)&lt;=1,IF(E8="Accept","Matched-Accept",IF(E8="Reject","Matched-Reject","At-Risk")),IF(E8="Reject","IMS-Reject","At-Risk")),IF(E8="Reject","IMS-Reject","At-Risk")))</f>
        <v>IMS-Reject</v>
      </c>
      <c r="G8" s="25" t="n">
        <f aca="true">TODAY()-'Purchase Register'!B8</f>
        <v>123</v>
      </c>
      <c r="H8" s="25" t="n">
        <f aca="true">DATE(YEAR('Purchase Register'!B8)+IF(MONTH('Purchase Register'!B8)&gt;=4,1,0),11,30)-TODAY()</f>
        <v>471</v>
      </c>
      <c r="I8" s="16" t="str">
        <f aca="false">IF(F8="Time-Barred","Lost ITC",IF(F8="Matched-Reject","Immediate Escalation",IF(F8="IMS-Reject","Investigate",IF(F8="Matched-Accept","Cleared",IF(H8&lt;30,"Critical (&lt;30 days)",IF(H8&lt;60,"High (30-60 days)",IF(H8&lt;90,"Medium (60-90 days)","Chase")))))))</f>
        <v>Investigate</v>
      </c>
    </row>
    <row r="9" customFormat="false" ht="15" hidden="false" customHeight="false" outlineLevel="0" collapsed="false">
      <c r="A9" s="13" t="str">
        <f aca="false">'Purchase Register'!A9</f>
        <v>INV-2627/00121</v>
      </c>
      <c r="B9" s="13" t="str">
        <f aca="false">'Purchase Register'!C9</f>
        <v>27AAAPA1234B1Z5</v>
      </c>
      <c r="C9" s="15" t="n">
        <f aca="false">'Purchase Register'!E9</f>
        <v>180000</v>
      </c>
      <c r="D9" s="15" t="str">
        <f aca="false">IFERROR(LOOKUP(2,1/((g2b_inv='Purchase Register'!A9)*(g2b_gstin='Purchase Register'!C9)),g2b_taxable),"")</f>
        <v/>
      </c>
      <c r="E9" s="13" t="str">
        <f aca="false">IFERROR(LOOKUP(2,1/((ims_inv='Purchase Register'!A9)*(ims_gstin='Purchase Register'!C9)),ims_action),"")</f>
        <v/>
      </c>
      <c r="F9" s="13" t="str">
        <f aca="false">IF(H9&lt;0,"Time-Barred",IF(ISNUMBER(D9),IF(ABS(C9-D9)&lt;=1,IF(E9="Accept","Matched-Accept",IF(E9="Reject","Matched-Reject","At-Risk")),IF(E9="Reject","IMS-Reject","At-Risk")),IF(E9="Reject","IMS-Reject","At-Risk")))</f>
        <v>At-Risk</v>
      </c>
      <c r="G9" s="24" t="n">
        <f aca="true">TODAY()-'Purchase Register'!B9</f>
        <v>120</v>
      </c>
      <c r="H9" s="24" t="n">
        <f aca="true">DATE(YEAR('Purchase Register'!B9)+IF(MONTH('Purchase Register'!B9)&gt;=4,1,0),11,30)-TODAY()</f>
        <v>471</v>
      </c>
      <c r="I9" s="13" t="str">
        <f aca="false">IF(F9="Time-Barred","Lost ITC",IF(F9="Matched-Reject","Immediate Escalation",IF(F9="IMS-Reject","Investigate",IF(F9="Matched-Accept","Cleared",IF(H9&lt;30,"Critical (&lt;30 days)",IF(H9&lt;60,"High (30-60 days)",IF(H9&lt;90,"Medium (60-90 days)","Chase")))))))</f>
        <v>Chase</v>
      </c>
    </row>
    <row r="10" customFormat="false" ht="15" hidden="false" customHeight="false" outlineLevel="0" collapsed="false">
      <c r="A10" s="16" t="str">
        <f aca="false">'Purchase Register'!A10</f>
        <v>INV-2627/00122</v>
      </c>
      <c r="B10" s="16" t="str">
        <f aca="false">'Purchase Register'!C10</f>
        <v>24AAECE6789F1Z1</v>
      </c>
      <c r="C10" s="18" t="n">
        <f aca="false">'Purchase Register'!E10</f>
        <v>545000</v>
      </c>
      <c r="D10" s="18" t="n">
        <f aca="false">IFERROR(LOOKUP(2,1/((g2b_inv='Purchase Register'!A10)*(g2b_gstin='Purchase Register'!C10)),g2b_taxable),"")</f>
        <v>545000</v>
      </c>
      <c r="E10" s="16" t="str">
        <f aca="false">IFERROR(LOOKUP(2,1/((ims_inv='Purchase Register'!A10)*(ims_gstin='Purchase Register'!C10)),ims_action),"")</f>
        <v>Accept</v>
      </c>
      <c r="F10" s="16" t="str">
        <f aca="false">IF(H10&lt;0,"Time-Barred",IF(ISNUMBER(D10),IF(ABS(C10-D10)&lt;=1,IF(E10="Accept","Matched-Accept",IF(E10="Reject","Matched-Reject","At-Risk")),IF(E10="Reject","IMS-Reject","At-Risk")),IF(E10="Reject","IMS-Reject","At-Risk")))</f>
        <v>Matched-Accept</v>
      </c>
      <c r="G10" s="25" t="n">
        <f aca="true">TODAY()-'Purchase Register'!B10</f>
        <v>88</v>
      </c>
      <c r="H10" s="25" t="n">
        <f aca="true">DATE(YEAR('Purchase Register'!B10)+IF(MONTH('Purchase Register'!B10)&gt;=4,1,0),11,30)-TODAY()</f>
        <v>471</v>
      </c>
      <c r="I10" s="16" t="str">
        <f aca="false">IF(F10="Time-Barred","Lost ITC",IF(F10="Matched-Reject","Immediate Escalation",IF(F10="IMS-Reject","Investigate",IF(F10="Matched-Accept","Cleared",IF(H10&lt;30,"Critical (&lt;30 days)",IF(H10&lt;60,"High (30-60 days)",IF(H10&lt;90,"Medium (60-90 days)","Chase")))))))</f>
        <v>Cleared</v>
      </c>
    </row>
    <row r="11" customFormat="false" ht="15" hidden="false" customHeight="false" outlineLevel="0" collapsed="false">
      <c r="A11" s="13" t="str">
        <f aca="false">'Purchase Register'!A11</f>
        <v>INV-2627/00123</v>
      </c>
      <c r="B11" s="13" t="str">
        <f aca="false">'Purchase Register'!C11</f>
        <v>27AAAPA1234B1Z5</v>
      </c>
      <c r="C11" s="15" t="n">
        <f aca="false">'Purchase Register'!E11</f>
        <v>68500</v>
      </c>
      <c r="D11" s="15" t="str">
        <f aca="false">IFERROR(LOOKUP(2,1/((g2b_inv='Purchase Register'!A11)*(g2b_gstin='Purchase Register'!C11)),g2b_taxable),"")</f>
        <v/>
      </c>
      <c r="E11" s="13" t="str">
        <f aca="false">IFERROR(LOOKUP(2,1/((ims_inv='Purchase Register'!A11)*(ims_gstin='Purchase Register'!C11)),ims_action),"")</f>
        <v/>
      </c>
      <c r="F11" s="13" t="str">
        <f aca="false">IF(H11&lt;0,"Time-Barred",IF(ISNUMBER(D11),IF(ABS(C11-D11)&lt;=1,IF(E11="Accept","Matched-Accept",IF(E11="Reject","Matched-Reject","At-Risk")),IF(E11="Reject","IMS-Reject","At-Risk")),IF(E11="Reject","IMS-Reject","At-Risk")))</f>
        <v>At-Risk</v>
      </c>
      <c r="G11" s="24" t="n">
        <f aca="true">TODAY()-'Purchase Register'!B11</f>
        <v>86</v>
      </c>
      <c r="H11" s="24" t="n">
        <f aca="true">DATE(YEAR('Purchase Register'!B11)+IF(MONTH('Purchase Register'!B11)&gt;=4,1,0),11,30)-TODAY()</f>
        <v>471</v>
      </c>
      <c r="I11" s="13" t="str">
        <f aca="false">IF(F11="Time-Barred","Lost ITC",IF(F11="Matched-Reject","Immediate Escalation",IF(F11="IMS-Reject","Investigate",IF(F11="Matched-Accept","Cleared",IF(H11&lt;30,"Critical (&lt;30 days)",IF(H11&lt;60,"High (30-60 days)",IF(H11&lt;90,"Medium (60-90 days)","Chase")))))))</f>
        <v>Chase</v>
      </c>
    </row>
    <row r="12" customFormat="false" ht="15" hidden="false" customHeight="false" outlineLevel="0" collapsed="false">
      <c r="A12" s="16" t="str">
        <f aca="false">'Purchase Register'!A12</f>
        <v>INV-2627/00124</v>
      </c>
      <c r="B12" s="16" t="str">
        <f aca="false">'Purchase Register'!C12</f>
        <v>06AAFCF1234G1Z9</v>
      </c>
      <c r="C12" s="18" t="n">
        <f aca="false">'Purchase Register'!E12</f>
        <v>125000</v>
      </c>
      <c r="D12" s="18" t="n">
        <f aca="false">IFERROR(LOOKUP(2,1/((g2b_inv='Purchase Register'!A12)*(g2b_gstin='Purchase Register'!C12)),g2b_taxable),"")</f>
        <v>125000</v>
      </c>
      <c r="E12" s="16" t="str">
        <f aca="false">IFERROR(LOOKUP(2,1/((ims_inv='Purchase Register'!A12)*(ims_gstin='Purchase Register'!C12)),ims_action),"")</f>
        <v>Accept</v>
      </c>
      <c r="F12" s="16" t="str">
        <f aca="false">IF(H12&lt;0,"Time-Barred",IF(ISNUMBER(D12),IF(ABS(C12-D12)&lt;=1,IF(E12="Accept","Matched-Accept",IF(E12="Reject","Matched-Reject","At-Risk")),IF(E12="Reject","IMS-Reject","At-Risk")),IF(E12="Reject","IMS-Reject","At-Risk")))</f>
        <v>Matched-Accept</v>
      </c>
      <c r="G12" s="25" t="n">
        <f aca="true">TODAY()-'Purchase Register'!B12</f>
        <v>52</v>
      </c>
      <c r="H12" s="25" t="n">
        <f aca="true">DATE(YEAR('Purchase Register'!B12)+IF(MONTH('Purchase Register'!B12)&gt;=4,1,0),11,30)-TODAY()</f>
        <v>471</v>
      </c>
      <c r="I12" s="16" t="str">
        <f aca="false">IF(F12="Time-Barred","Lost ITC",IF(F12="Matched-Reject","Immediate Escalation",IF(F12="IMS-Reject","Investigate",IF(F12="Matched-Accept","Cleared",IF(H12&lt;30,"Critical (&lt;30 days)",IF(H12&lt;60,"High (30-60 days)",IF(H12&lt;90,"Medium (60-90 days)","Chase")))))))</f>
        <v>Cleared</v>
      </c>
    </row>
    <row r="13" customFormat="false" ht="15" hidden="false" customHeight="false" outlineLevel="0" collapsed="false">
      <c r="A13" s="13" t="str">
        <f aca="false">'Purchase Register'!A13</f>
        <v>INV-2627/00125</v>
      </c>
      <c r="B13" s="13" t="str">
        <f aca="false">'Purchase Register'!C13</f>
        <v>27AAAPA1234B1Z5</v>
      </c>
      <c r="C13" s="15" t="n">
        <f aca="false">'Purchase Register'!E13</f>
        <v>92300</v>
      </c>
      <c r="D13" s="15" t="n">
        <f aca="false">IFERROR(LOOKUP(2,1/((g2b_inv='Purchase Register'!A13)*(g2b_gstin='Purchase Register'!C13)),g2b_taxable),"")</f>
        <v>92300</v>
      </c>
      <c r="E13" s="13" t="str">
        <f aca="false">IFERROR(LOOKUP(2,1/((ims_inv='Purchase Register'!A13)*(ims_gstin='Purchase Register'!C13)),ims_action),"")</f>
        <v>Accept</v>
      </c>
      <c r="F13" s="13" t="str">
        <f aca="false">IF(H13&lt;0,"Time-Barred",IF(ISNUMBER(D13),IF(ABS(C13-D13)&lt;=1,IF(E13="Accept","Matched-Accept",IF(E13="Reject","Matched-Reject","At-Risk")),IF(E13="Reject","IMS-Reject","At-Risk")),IF(E13="Reject","IMS-Reject","At-Risk")))</f>
        <v>Matched-Accept</v>
      </c>
      <c r="G13" s="24" t="n">
        <f aca="true">TODAY()-'Purchase Register'!B13</f>
        <v>49</v>
      </c>
      <c r="H13" s="24" t="n">
        <f aca="true">DATE(YEAR('Purchase Register'!B13)+IF(MONTH('Purchase Register'!B13)&gt;=4,1,0),11,30)-TODAY()</f>
        <v>471</v>
      </c>
      <c r="I13" s="13" t="str">
        <f aca="false">IF(F13="Time-Barred","Lost ITC",IF(F13="Matched-Reject","Immediate Escalation",IF(F13="IMS-Reject","Investigate",IF(F13="Matched-Accept","Cleared",IF(H13&lt;30,"Critical (&lt;30 days)",IF(H13&lt;60,"High (30-60 days)",IF(H13&lt;90,"Medium (60-90 days)","Chase")))))))</f>
        <v>Cleared</v>
      </c>
    </row>
    <row r="14" customFormat="false" ht="15" hidden="false" customHeight="false" outlineLevel="0" collapsed="false">
      <c r="A14" s="16" t="str">
        <f aca="false">'Purchase Register'!A14</f>
        <v>INV-2627/00126</v>
      </c>
      <c r="B14" s="16" t="str">
        <f aca="false">'Purchase Register'!C14</f>
        <v>07AABCC9012D1Z8</v>
      </c>
      <c r="C14" s="18" t="n">
        <f aca="false">'Purchase Register'!E14</f>
        <v>340000</v>
      </c>
      <c r="D14" s="18" t="str">
        <f aca="false">IFERROR(LOOKUP(2,1/((g2b_inv='Purchase Register'!A14)*(g2b_gstin='Purchase Register'!C14)),g2b_taxable),"")</f>
        <v/>
      </c>
      <c r="E14" s="16" t="str">
        <f aca="false">IFERROR(LOOKUP(2,1/((ims_inv='Purchase Register'!A14)*(ims_gstin='Purchase Register'!C14)),ims_action),"")</f>
        <v/>
      </c>
      <c r="F14" s="16" t="str">
        <f aca="false">IF(H14&lt;0,"Time-Barred",IF(ISNUMBER(D14),IF(ABS(C14-D14)&lt;=1,IF(E14="Accept","Matched-Accept",IF(E14="Reject","Matched-Reject","At-Risk")),IF(E14="Reject","IMS-Reject","At-Risk")),IF(E14="Reject","IMS-Reject","At-Risk")))</f>
        <v>At-Risk</v>
      </c>
      <c r="G14" s="25" t="n">
        <f aca="true">TODAY()-'Purchase Register'!B14</f>
        <v>32</v>
      </c>
      <c r="H14" s="25" t="n">
        <f aca="true">DATE(YEAR('Purchase Register'!B14)+IF(MONTH('Purchase Register'!B14)&gt;=4,1,0),11,30)-TODAY()</f>
        <v>471</v>
      </c>
      <c r="I14" s="16" t="str">
        <f aca="false">IF(F14="Time-Barred","Lost ITC",IF(F14="Matched-Reject","Immediate Escalation",IF(F14="IMS-Reject","Investigate",IF(F14="Matched-Accept","Cleared",IF(H14&lt;30,"Critical (&lt;30 days)",IF(H14&lt;60,"High (30-60 days)",IF(H14&lt;90,"Medium (60-90 days)","Chase")))))))</f>
        <v>Chase</v>
      </c>
    </row>
    <row r="15" customFormat="false" ht="15" hidden="false" customHeight="false" outlineLevel="0" collapsed="false">
      <c r="A15" s="19" t="s">
        <v>65</v>
      </c>
      <c r="B15" s="20"/>
      <c r="C15" s="21" t="n">
        <f aca="false">SUM(C5:C14)</f>
        <v>3251800</v>
      </c>
      <c r="D15" s="21" t="n">
        <f aca="false">SUMPRODUCT(IF(ISNUMBER(D5:D14),D5:D14,0))</f>
        <v>2664800</v>
      </c>
      <c r="E15" s="20"/>
      <c r="F15" s="20"/>
      <c r="G15" s="20"/>
      <c r="H15" s="20"/>
      <c r="I15" s="20"/>
    </row>
    <row r="17" customFormat="false" ht="15" hidden="false" customHeight="false" outlineLevel="0" collapsed="false">
      <c r="A17" s="9" t="s">
        <v>28</v>
      </c>
      <c r="B17" s="9"/>
      <c r="C17" s="9"/>
      <c r="D17" s="9"/>
      <c r="E17" s="9"/>
      <c r="F17" s="9"/>
      <c r="G17" s="9"/>
      <c r="H17" s="9"/>
      <c r="I17" s="9"/>
    </row>
  </sheetData>
  <autoFilter ref="A4:I14"/>
  <mergeCells count="3">
    <mergeCell ref="A1:I1"/>
    <mergeCell ref="A2:I2"/>
    <mergeCell ref="A17:I17"/>
  </mergeCells>
  <conditionalFormatting sqref="F5:F14">
    <cfRule type="cellIs" priority="2" operator="equal" aboveAverage="0" equalAverage="0" bottom="0" percent="0" rank="0" text="" dxfId="8">
      <formula>"Matched-Accept"</formula>
    </cfRule>
    <cfRule type="cellIs" priority="3" operator="equal" aboveAverage="0" equalAverage="0" bottom="0" percent="0" rank="0" text="" dxfId="9">
      <formula>"Matched-Reject"</formula>
    </cfRule>
    <cfRule type="cellIs" priority="4" operator="equal" aboveAverage="0" equalAverage="0" bottom="0" percent="0" rank="0" text="" dxfId="10">
      <formula>"IMS-Reject"</formula>
    </cfRule>
    <cfRule type="cellIs" priority="5" operator="equal" aboveAverage="0" equalAverage="0" bottom="0" percent="0" rank="0" text="" dxfId="11">
      <formula>"Time-Barred"</formula>
    </cfRule>
    <cfRule type="cellIs" priority="6" operator="equal" aboveAverage="0" equalAverage="0" bottom="0" percent="0" rank="0" text="" dxfId="12">
      <formula>"At-Risk"</formula>
    </cfRule>
  </conditionalFormatting>
  <conditionalFormatting sqref="I5:I14">
    <cfRule type="cellIs" priority="7" operator="equal" aboveAverage="0" equalAverage="0" bottom="0" percent="0" rank="0" text="" dxfId="8">
      <formula>"Cleared"</formula>
    </cfRule>
    <cfRule type="cellIs" priority="8" operator="equal" aboveAverage="0" equalAverage="0" bottom="0" percent="0" rank="0" text="" dxfId="11">
      <formula>"Lost ITC"</formula>
    </cfRule>
    <cfRule type="cellIs" priority="9" operator="equal" aboveAverage="0" equalAverage="0" bottom="0" percent="0" rank="0" text="" dxfId="9">
      <formula>"Immediate Escalation"</formula>
    </cfRule>
    <cfRule type="cellIs" priority="10" operator="equal" aboveAverage="0" equalAverage="0" bottom="0" percent="0" rank="0" text="" dxfId="10">
      <formula>"Investigate"</formula>
    </cfRule>
    <cfRule type="cellIs" priority="11" operator="equal" aboveAverage="0" equalAverage="0" bottom="0" percent="0" rank="0" text="" dxfId="13">
      <formula>"Critical (&lt;30 days)"</formula>
    </cfRule>
    <cfRule type="cellIs" priority="12" operator="equal" aboveAverage="0" equalAverage="0" bottom="0" percent="0" rank="0" text="" dxfId="12">
      <formula>"High (30-60 days)"</formula>
    </cfRule>
    <cfRule type="cellIs" priority="13" operator="equal" aboveAverage="0" equalAverage="0" bottom="0" percent="0" rank="0" text="" dxfId="12">
      <formula>"Medium (60-90 days)"</formula>
    </cfRule>
    <cfRule type="cellIs" priority="14" operator="equal" aboveAverage="0" equalAverage="0" bottom="0" percent="0" rank="0" text="" dxfId="12">
      <formula>"Chase"</formula>
    </cfRule>
  </conditionalFormatting>
  <conditionalFormatting sqref="H5:H14">
    <cfRule type="cellIs" priority="15" operator="lessThan" aboveAverage="0" equalAverage="0" bottom="0" percent="0" rank="0" text="" dxfId="11">
      <formula>0</formula>
    </cfRule>
    <cfRule type="cellIs" priority="16" operator="between" aboveAverage="0" equalAverage="0" bottom="0" percent="0" rank="0" text="" dxfId="13">
      <formula>0</formula>
      <formula>30</formula>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2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22"/>
    <col collapsed="false" customWidth="true" hidden="false" outlineLevel="0" max="2" min="2" style="0" width="20"/>
    <col collapsed="false" customWidth="true" hidden="false" outlineLevel="0" max="3" min="3" style="0" width="22"/>
    <col collapsed="false" customWidth="true" hidden="false" outlineLevel="0" max="4" min="4" style="0" width="16"/>
    <col collapsed="false" customWidth="true" hidden="false" outlineLevel="0" max="5" min="5" style="0" width="12"/>
    <col collapsed="false" customWidth="true" hidden="false" outlineLevel="0" max="6" min="6" style="0" width="14"/>
    <col collapsed="false" customWidth="true" hidden="false" outlineLevel="0" max="7" min="7" style="0" width="20"/>
    <col collapsed="false" customWidth="true" hidden="false" outlineLevel="0" max="8" min="8" style="0" width="22"/>
  </cols>
  <sheetData>
    <row r="1" customFormat="false" ht="25.5" hidden="false" customHeight="true" outlineLevel="0" collapsed="false">
      <c r="A1" s="10" t="s">
        <v>110</v>
      </c>
      <c r="B1" s="10"/>
      <c r="C1" s="10"/>
      <c r="D1" s="10"/>
      <c r="E1" s="10"/>
      <c r="F1" s="10"/>
      <c r="G1" s="10"/>
      <c r="H1" s="10"/>
    </row>
    <row r="2" customFormat="false" ht="15" hidden="false" customHeight="false" outlineLevel="0" collapsed="false">
      <c r="A2" s="11" t="s">
        <v>111</v>
      </c>
      <c r="B2" s="11"/>
      <c r="C2" s="11"/>
      <c r="D2" s="11"/>
      <c r="E2" s="11"/>
      <c r="F2" s="11"/>
      <c r="G2" s="11"/>
      <c r="H2" s="11"/>
    </row>
    <row r="4" customFormat="false" ht="15" hidden="false" customHeight="false" outlineLevel="0" collapsed="false">
      <c r="A4" s="5" t="s">
        <v>112</v>
      </c>
    </row>
    <row r="5" customFormat="false" ht="30" hidden="false" customHeight="true" outlineLevel="0" collapsed="false">
      <c r="A5" s="12" t="s">
        <v>113</v>
      </c>
      <c r="B5" s="12" t="s">
        <v>114</v>
      </c>
      <c r="C5" s="12" t="s">
        <v>115</v>
      </c>
      <c r="D5" s="12" t="s">
        <v>116</v>
      </c>
    </row>
    <row r="6" customFormat="false" ht="15" hidden="false" customHeight="false" outlineLevel="0" collapsed="false">
      <c r="A6" s="13" t="s">
        <v>117</v>
      </c>
      <c r="B6" s="24" t="n">
        <f aca="false">SUMPRODUCT(('Match Output'!$F$5:$F$14=A6)*1)</f>
        <v>4</v>
      </c>
      <c r="C6" s="15" t="n">
        <f aca="false">SUMIF('Match Output'!$F$5:$F$14,A6,'Match Output'!$C$5:$C$14)</f>
        <v>1637300</v>
      </c>
      <c r="D6" s="15" t="n">
        <f aca="false">SUMIF('Match Output'!$F$5:$F$14,A6,'Match Output'!$D$5:$D$14)</f>
        <v>1637300</v>
      </c>
    </row>
    <row r="7" customFormat="false" ht="15" hidden="false" customHeight="false" outlineLevel="0" collapsed="false">
      <c r="A7" s="16" t="s">
        <v>118</v>
      </c>
      <c r="B7" s="25" t="n">
        <f aca="false">SUMPRODUCT(('Match Output'!$F$5:$F$14=A7)*1)</f>
        <v>0</v>
      </c>
      <c r="C7" s="18" t="n">
        <f aca="false">SUMIF('Match Output'!$F$5:$F$14,A7,'Match Output'!$C$5:$C$14)</f>
        <v>0</v>
      </c>
      <c r="D7" s="18" t="n">
        <f aca="false">SUMIF('Match Output'!$F$5:$F$14,A7,'Match Output'!$D$5:$D$14)</f>
        <v>0</v>
      </c>
    </row>
    <row r="8" customFormat="false" ht="15" hidden="false" customHeight="false" outlineLevel="0" collapsed="false">
      <c r="A8" s="13" t="s">
        <v>119</v>
      </c>
      <c r="B8" s="24" t="n">
        <f aca="false">SUMPRODUCT(('Match Output'!$F$5:$F$14=A8)*1)</f>
        <v>1</v>
      </c>
      <c r="C8" s="15" t="n">
        <f aca="false">SUMIF('Match Output'!$F$5:$F$14,A8,'Match Output'!$C$5:$C$14)</f>
        <v>320000</v>
      </c>
      <c r="D8" s="15" t="n">
        <f aca="false">SUMIF('Match Output'!$F$5:$F$14,A8,'Match Output'!$D$5:$D$14)</f>
        <v>321000</v>
      </c>
    </row>
    <row r="9" customFormat="false" ht="15" hidden="false" customHeight="false" outlineLevel="0" collapsed="false">
      <c r="A9" s="16" t="s">
        <v>120</v>
      </c>
      <c r="B9" s="25" t="n">
        <f aca="false">SUMPRODUCT(('Match Output'!$F$5:$F$14=A9)*1)</f>
        <v>1</v>
      </c>
      <c r="C9" s="18" t="n">
        <f aca="false">SUMIF('Match Output'!$F$5:$F$14,A9,'Match Output'!$C$5:$C$14)</f>
        <v>456000</v>
      </c>
      <c r="D9" s="18" t="n">
        <f aca="false">SUMIF('Match Output'!$F$5:$F$14,A9,'Match Output'!$D$5:$D$14)</f>
        <v>456000</v>
      </c>
    </row>
    <row r="10" customFormat="false" ht="15" hidden="false" customHeight="false" outlineLevel="0" collapsed="false">
      <c r="A10" s="13" t="s">
        <v>121</v>
      </c>
      <c r="B10" s="24" t="n">
        <f aca="false">SUMPRODUCT(('Match Output'!$F$5:$F$14=A10)*1)</f>
        <v>4</v>
      </c>
      <c r="C10" s="15" t="n">
        <f aca="false">SUMIF('Match Output'!$F$5:$F$14,A10,'Match Output'!$C$5:$C$14)</f>
        <v>838500</v>
      </c>
      <c r="D10" s="15" t="n">
        <f aca="false">SUMIF('Match Output'!$F$5:$F$14,A10,'Match Output'!$D$5:$D$14)</f>
        <v>250500</v>
      </c>
    </row>
    <row r="11" customFormat="false" ht="15" hidden="false" customHeight="false" outlineLevel="0" collapsed="false">
      <c r="A11" s="19" t="s">
        <v>65</v>
      </c>
      <c r="B11" s="26" t="n">
        <f aca="false">SUM(B6:B10)</f>
        <v>10</v>
      </c>
      <c r="C11" s="21" t="n">
        <f aca="false">SUM(C6:C10)</f>
        <v>3251800</v>
      </c>
      <c r="D11" s="21" t="n">
        <f aca="false">SUM(D6:D10)</f>
        <v>2664800</v>
      </c>
    </row>
    <row r="13" customFormat="false" ht="15" hidden="false" customHeight="false" outlineLevel="0" collapsed="false">
      <c r="A13" s="5" t="s">
        <v>122</v>
      </c>
    </row>
    <row r="14" customFormat="false" ht="30" hidden="false" customHeight="true" outlineLevel="0" collapsed="false">
      <c r="A14" s="12" t="s">
        <v>123</v>
      </c>
      <c r="B14" s="12" t="s">
        <v>31</v>
      </c>
      <c r="C14" s="12" t="s">
        <v>33</v>
      </c>
      <c r="D14" s="12" t="s">
        <v>103</v>
      </c>
      <c r="E14" s="12" t="s">
        <v>107</v>
      </c>
      <c r="F14" s="12" t="s">
        <v>108</v>
      </c>
      <c r="G14" s="12" t="s">
        <v>106</v>
      </c>
      <c r="H14" s="12" t="s">
        <v>109</v>
      </c>
    </row>
    <row r="15" customFormat="false" ht="15" hidden="false" customHeight="false" outlineLevel="0" collapsed="false">
      <c r="A15" s="24" t="n">
        <v>1</v>
      </c>
      <c r="B15" s="13" t="str">
        <f aca="false">'Match Output'!A5</f>
        <v>INV-2425/00417</v>
      </c>
      <c r="C15" s="13" t="str">
        <f aca="false">'Match Output'!B5</f>
        <v>27AAAPA1234B1Z5</v>
      </c>
      <c r="D15" s="15" t="n">
        <f aca="false">'Match Output'!C5</f>
        <v>456000</v>
      </c>
      <c r="E15" s="24" t="n">
        <f aca="false">'Match Output'!G5</f>
        <v>710</v>
      </c>
      <c r="F15" s="24" t="n">
        <f aca="false">'Match Output'!H5</f>
        <v>-259</v>
      </c>
      <c r="G15" s="13" t="str">
        <f aca="false">'Match Output'!F5</f>
        <v>Time-Barred</v>
      </c>
      <c r="H15" s="13" t="str">
        <f aca="false">'Match Output'!I5</f>
        <v>Lost ITC</v>
      </c>
    </row>
    <row r="16" customFormat="false" ht="15" hidden="false" customHeight="false" outlineLevel="0" collapsed="false">
      <c r="A16" s="25" t="n">
        <v>2</v>
      </c>
      <c r="B16" s="16" t="str">
        <f aca="false">'Match Output'!A6</f>
        <v>INV-2526/00218</v>
      </c>
      <c r="C16" s="16" t="str">
        <f aca="false">'Match Output'!B6</f>
        <v>29AABCB5678C1Z2</v>
      </c>
      <c r="D16" s="18" t="n">
        <f aca="false">'Match Output'!C6</f>
        <v>250000</v>
      </c>
      <c r="E16" s="25" t="n">
        <f aca="false">'Match Output'!G6</f>
        <v>271</v>
      </c>
      <c r="F16" s="25" t="n">
        <f aca="false">'Match Output'!H6</f>
        <v>106</v>
      </c>
      <c r="G16" s="16" t="str">
        <f aca="false">'Match Output'!F6</f>
        <v>At-Risk</v>
      </c>
      <c r="H16" s="16" t="str">
        <f aca="false">'Match Output'!I6</f>
        <v>Chase</v>
      </c>
    </row>
    <row r="17" customFormat="false" ht="15" hidden="false" customHeight="false" outlineLevel="0" collapsed="false">
      <c r="A17" s="24" t="n">
        <v>3</v>
      </c>
      <c r="B17" s="13" t="str">
        <f aca="false">'Match Output'!A7</f>
        <v>INV-2627/00119</v>
      </c>
      <c r="C17" s="13" t="str">
        <f aca="false">'Match Output'!B7</f>
        <v>07AABCC9012D1Z8</v>
      </c>
      <c r="D17" s="15" t="n">
        <f aca="false">'Match Output'!C7</f>
        <v>875000</v>
      </c>
      <c r="E17" s="24" t="n">
        <f aca="false">'Match Output'!G7</f>
        <v>126</v>
      </c>
      <c r="F17" s="24" t="n">
        <f aca="false">'Match Output'!H7</f>
        <v>471</v>
      </c>
      <c r="G17" s="13" t="str">
        <f aca="false">'Match Output'!F7</f>
        <v>Matched-Accept</v>
      </c>
      <c r="H17" s="13" t="str">
        <f aca="false">'Match Output'!I7</f>
        <v>Cleared</v>
      </c>
    </row>
    <row r="18" customFormat="false" ht="15" hidden="false" customHeight="false" outlineLevel="0" collapsed="false">
      <c r="A18" s="25" t="n">
        <v>4</v>
      </c>
      <c r="B18" s="16" t="str">
        <f aca="false">'Match Output'!A8</f>
        <v>INV-2627/00120</v>
      </c>
      <c r="C18" s="16" t="str">
        <f aca="false">'Match Output'!B8</f>
        <v>33AACCD3456E1Z4</v>
      </c>
      <c r="D18" s="18" t="n">
        <f aca="false">'Match Output'!C8</f>
        <v>320000</v>
      </c>
      <c r="E18" s="25" t="n">
        <f aca="false">'Match Output'!G8</f>
        <v>123</v>
      </c>
      <c r="F18" s="25" t="n">
        <f aca="false">'Match Output'!H8</f>
        <v>471</v>
      </c>
      <c r="G18" s="16" t="str">
        <f aca="false">'Match Output'!F8</f>
        <v>IMS-Reject</v>
      </c>
      <c r="H18" s="16" t="str">
        <f aca="false">'Match Output'!I8</f>
        <v>Investigate</v>
      </c>
    </row>
    <row r="19" customFormat="false" ht="15" hidden="false" customHeight="false" outlineLevel="0" collapsed="false">
      <c r="A19" s="24" t="n">
        <v>5</v>
      </c>
      <c r="B19" s="13" t="str">
        <f aca="false">'Match Output'!A9</f>
        <v>INV-2627/00121</v>
      </c>
      <c r="C19" s="13" t="str">
        <f aca="false">'Match Output'!B9</f>
        <v>27AAAPA1234B1Z5</v>
      </c>
      <c r="D19" s="15" t="n">
        <f aca="false">'Match Output'!C9</f>
        <v>180000</v>
      </c>
      <c r="E19" s="24" t="n">
        <f aca="false">'Match Output'!G9</f>
        <v>120</v>
      </c>
      <c r="F19" s="24" t="n">
        <f aca="false">'Match Output'!H9</f>
        <v>471</v>
      </c>
      <c r="G19" s="13" t="str">
        <f aca="false">'Match Output'!F9</f>
        <v>At-Risk</v>
      </c>
      <c r="H19" s="13" t="str">
        <f aca="false">'Match Output'!I9</f>
        <v>Chase</v>
      </c>
    </row>
    <row r="20" customFormat="false" ht="15" hidden="false" customHeight="false" outlineLevel="0" collapsed="false">
      <c r="A20" s="25" t="n">
        <v>6</v>
      </c>
      <c r="B20" s="16" t="str">
        <f aca="false">'Match Output'!A10</f>
        <v>INV-2627/00122</v>
      </c>
      <c r="C20" s="16" t="str">
        <f aca="false">'Match Output'!B10</f>
        <v>24AAECE6789F1Z1</v>
      </c>
      <c r="D20" s="18" t="n">
        <f aca="false">'Match Output'!C10</f>
        <v>545000</v>
      </c>
      <c r="E20" s="25" t="n">
        <f aca="false">'Match Output'!G10</f>
        <v>88</v>
      </c>
      <c r="F20" s="25" t="n">
        <f aca="false">'Match Output'!H10</f>
        <v>471</v>
      </c>
      <c r="G20" s="16" t="str">
        <f aca="false">'Match Output'!F10</f>
        <v>Matched-Accept</v>
      </c>
      <c r="H20" s="16" t="str">
        <f aca="false">'Match Output'!I10</f>
        <v>Cleared</v>
      </c>
    </row>
    <row r="21" customFormat="false" ht="15" hidden="false" customHeight="false" outlineLevel="0" collapsed="false">
      <c r="A21" s="24" t="n">
        <v>7</v>
      </c>
      <c r="B21" s="13" t="str">
        <f aca="false">'Match Output'!A11</f>
        <v>INV-2627/00123</v>
      </c>
      <c r="C21" s="13" t="str">
        <f aca="false">'Match Output'!B11</f>
        <v>27AAAPA1234B1Z5</v>
      </c>
      <c r="D21" s="15" t="n">
        <f aca="false">'Match Output'!C11</f>
        <v>68500</v>
      </c>
      <c r="E21" s="24" t="n">
        <f aca="false">'Match Output'!G11</f>
        <v>86</v>
      </c>
      <c r="F21" s="24" t="n">
        <f aca="false">'Match Output'!H11</f>
        <v>471</v>
      </c>
      <c r="G21" s="13" t="str">
        <f aca="false">'Match Output'!F11</f>
        <v>At-Risk</v>
      </c>
      <c r="H21" s="13" t="str">
        <f aca="false">'Match Output'!I11</f>
        <v>Chase</v>
      </c>
    </row>
    <row r="22" customFormat="false" ht="15" hidden="false" customHeight="false" outlineLevel="0" collapsed="false">
      <c r="A22" s="25" t="n">
        <v>8</v>
      </c>
      <c r="B22" s="16" t="str">
        <f aca="false">'Match Output'!A12</f>
        <v>INV-2627/00124</v>
      </c>
      <c r="C22" s="16" t="str">
        <f aca="false">'Match Output'!B12</f>
        <v>06AAFCF1234G1Z9</v>
      </c>
      <c r="D22" s="18" t="n">
        <f aca="false">'Match Output'!C12</f>
        <v>125000</v>
      </c>
      <c r="E22" s="25" t="n">
        <f aca="false">'Match Output'!G12</f>
        <v>52</v>
      </c>
      <c r="F22" s="25" t="n">
        <f aca="false">'Match Output'!H12</f>
        <v>471</v>
      </c>
      <c r="G22" s="16" t="str">
        <f aca="false">'Match Output'!F12</f>
        <v>Matched-Accept</v>
      </c>
      <c r="H22" s="16" t="str">
        <f aca="false">'Match Output'!I12</f>
        <v>Cleared</v>
      </c>
    </row>
    <row r="23" customFormat="false" ht="15" hidden="false" customHeight="false" outlineLevel="0" collapsed="false">
      <c r="A23" s="24" t="n">
        <v>9</v>
      </c>
      <c r="B23" s="13" t="str">
        <f aca="false">'Match Output'!A13</f>
        <v>INV-2627/00125</v>
      </c>
      <c r="C23" s="13" t="str">
        <f aca="false">'Match Output'!B13</f>
        <v>27AAAPA1234B1Z5</v>
      </c>
      <c r="D23" s="15" t="n">
        <f aca="false">'Match Output'!C13</f>
        <v>92300</v>
      </c>
      <c r="E23" s="24" t="n">
        <f aca="false">'Match Output'!G13</f>
        <v>49</v>
      </c>
      <c r="F23" s="24" t="n">
        <f aca="false">'Match Output'!H13</f>
        <v>471</v>
      </c>
      <c r="G23" s="13" t="str">
        <f aca="false">'Match Output'!F13</f>
        <v>Matched-Accept</v>
      </c>
      <c r="H23" s="13" t="str">
        <f aca="false">'Match Output'!I13</f>
        <v>Cleared</v>
      </c>
    </row>
    <row r="24" customFormat="false" ht="15" hidden="false" customHeight="false" outlineLevel="0" collapsed="false">
      <c r="A24" s="25" t="n">
        <v>10</v>
      </c>
      <c r="B24" s="16" t="str">
        <f aca="false">'Match Output'!A14</f>
        <v>INV-2627/00126</v>
      </c>
      <c r="C24" s="16" t="str">
        <f aca="false">'Match Output'!B14</f>
        <v>07AABCC9012D1Z8</v>
      </c>
      <c r="D24" s="18" t="n">
        <f aca="false">'Match Output'!C14</f>
        <v>340000</v>
      </c>
      <c r="E24" s="25" t="n">
        <f aca="false">'Match Output'!G14</f>
        <v>32</v>
      </c>
      <c r="F24" s="25" t="n">
        <f aca="false">'Match Output'!H14</f>
        <v>471</v>
      </c>
      <c r="G24" s="16" t="str">
        <f aca="false">'Match Output'!F14</f>
        <v>At-Risk</v>
      </c>
      <c r="H24" s="16" t="str">
        <f aca="false">'Match Output'!I14</f>
        <v>Chase</v>
      </c>
    </row>
    <row r="26" customFormat="false" ht="43.5" hidden="false" customHeight="true" outlineLevel="0" collapsed="false">
      <c r="A26" s="27" t="s">
        <v>124</v>
      </c>
      <c r="B26" s="27"/>
      <c r="C26" s="27"/>
      <c r="D26" s="27"/>
      <c r="E26" s="27"/>
      <c r="F26" s="27"/>
      <c r="G26" s="27"/>
      <c r="H26" s="27"/>
    </row>
    <row r="28" customFormat="false" ht="15" hidden="false" customHeight="false" outlineLevel="0" collapsed="false">
      <c r="A28" s="9" t="s">
        <v>28</v>
      </c>
      <c r="B28" s="9"/>
      <c r="C28" s="9"/>
      <c r="D28" s="9"/>
      <c r="E28" s="9"/>
      <c r="F28" s="9"/>
      <c r="G28" s="9"/>
      <c r="H28" s="9"/>
    </row>
  </sheetData>
  <mergeCells count="4">
    <mergeCell ref="A1:H1"/>
    <mergeCell ref="A2:H2"/>
    <mergeCell ref="A26:H26"/>
    <mergeCell ref="A28:H28"/>
  </mergeCells>
  <conditionalFormatting sqref="A6:A10">
    <cfRule type="cellIs" priority="2" operator="equal" aboveAverage="0" equalAverage="0" bottom="0" percent="0" rank="0" text="" dxfId="8">
      <formula>"Matched-Accept"</formula>
    </cfRule>
    <cfRule type="cellIs" priority="3" operator="equal" aboveAverage="0" equalAverage="0" bottom="0" percent="0" rank="0" text="" dxfId="9">
      <formula>"Matched-Reject"</formula>
    </cfRule>
    <cfRule type="cellIs" priority="4" operator="equal" aboveAverage="0" equalAverage="0" bottom="0" percent="0" rank="0" text="" dxfId="10">
      <formula>"IMS-Reject"</formula>
    </cfRule>
    <cfRule type="cellIs" priority="5" operator="equal" aboveAverage="0" equalAverage="0" bottom="0" percent="0" rank="0" text="" dxfId="11">
      <formula>"Time-Barred"</formula>
    </cfRule>
    <cfRule type="cellIs" priority="6" operator="equal" aboveAverage="0" equalAverage="0" bottom="0" percent="0" rank="0" text="" dxfId="12">
      <formula>"At-Risk"</formula>
    </cfRule>
  </conditionalFormatting>
  <conditionalFormatting sqref="G15:G24">
    <cfRule type="cellIs" priority="7" operator="equal" aboveAverage="0" equalAverage="0" bottom="0" percent="0" rank="0" text="" dxfId="8">
      <formula>"Matched-Accept"</formula>
    </cfRule>
    <cfRule type="cellIs" priority="8" operator="equal" aboveAverage="0" equalAverage="0" bottom="0" percent="0" rank="0" text="" dxfId="9">
      <formula>"Matched-Reject"</formula>
    </cfRule>
    <cfRule type="cellIs" priority="9" operator="equal" aboveAverage="0" equalAverage="0" bottom="0" percent="0" rank="0" text="" dxfId="10">
      <formula>"IMS-Reject"</formula>
    </cfRule>
    <cfRule type="cellIs" priority="10" operator="equal" aboveAverage="0" equalAverage="0" bottom="0" percent="0" rank="0" text="" dxfId="11">
      <formula>"Time-Barred"</formula>
    </cfRule>
    <cfRule type="cellIs" priority="11" operator="equal" aboveAverage="0" equalAverage="0" bottom="0" percent="0" rank="0" text="" dxfId="12">
      <formula>"At-Risk"</formula>
    </cfRule>
  </conditionalFormatting>
  <conditionalFormatting sqref="H15:H24">
    <cfRule type="cellIs" priority="12" operator="equal" aboveAverage="0" equalAverage="0" bottom="0" percent="0" rank="0" text="" dxfId="11">
      <formula>"Lost ITC"</formula>
    </cfRule>
    <cfRule type="cellIs" priority="13" operator="equal" aboveAverage="0" equalAverage="0" bottom="0" percent="0" rank="0" text="" dxfId="9">
      <formula>"Immediate Escalation"</formula>
    </cfRule>
    <cfRule type="cellIs" priority="14" operator="equal" aboveAverage="0" equalAverage="0" bottom="0" percent="0" rank="0" text="" dxfId="10">
      <formula>"Investigate"</formula>
    </cfRule>
    <cfRule type="cellIs" priority="15" operator="equal" aboveAverage="0" equalAverage="0" bottom="0" percent="0" rank="0" text="" dxfId="13">
      <formula>"Critical (&lt;30 days)"</formula>
    </cfRule>
    <cfRule type="cellIs" priority="16" operator="equal" aboveAverage="0" equalAverage="0" bottom="0" percent="0" rank="0" text="" dxfId="8">
      <formula>"Cleared"</formula>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2" min="1" style="0" width="22"/>
    <col collapsed="false" customWidth="true" hidden="false" outlineLevel="0" max="3" min="3" style="0" width="20"/>
    <col collapsed="false" customWidth="true" hidden="false" outlineLevel="0" max="4" min="4" style="0" width="16"/>
    <col collapsed="false" customWidth="true" hidden="false" outlineLevel="0" max="5" min="5" style="0" width="12"/>
    <col collapsed="false" customWidth="true" hidden="false" outlineLevel="0" max="6" min="6" style="0" width="60"/>
  </cols>
  <sheetData>
    <row r="1" customFormat="false" ht="25.5" hidden="false" customHeight="true" outlineLevel="0" collapsed="false">
      <c r="A1" s="10" t="s">
        <v>125</v>
      </c>
      <c r="B1" s="10"/>
      <c r="C1" s="10"/>
      <c r="D1" s="10"/>
      <c r="E1" s="10"/>
      <c r="F1" s="10"/>
    </row>
    <row r="2" customFormat="false" ht="15" hidden="false" customHeight="false" outlineLevel="0" collapsed="false">
      <c r="A2" s="11" t="s">
        <v>126</v>
      </c>
      <c r="B2" s="11"/>
      <c r="C2" s="11"/>
      <c r="D2" s="11"/>
      <c r="E2" s="11"/>
      <c r="F2" s="11"/>
    </row>
    <row r="4" customFormat="false" ht="30" hidden="false" customHeight="true" outlineLevel="0" collapsed="false">
      <c r="A4" s="12" t="s">
        <v>33</v>
      </c>
      <c r="B4" s="12" t="s">
        <v>127</v>
      </c>
      <c r="C4" s="12" t="s">
        <v>31</v>
      </c>
      <c r="D4" s="12" t="s">
        <v>94</v>
      </c>
      <c r="E4" s="12" t="s">
        <v>107</v>
      </c>
      <c r="F4" s="12" t="s">
        <v>128</v>
      </c>
    </row>
    <row r="5" customFormat="false" ht="43.5" hidden="false" customHeight="true" outlineLevel="0" collapsed="false">
      <c r="A5" s="13" t="str">
        <f aca="false">'Match Output'!B8</f>
        <v>33AACCD3456E1Z4</v>
      </c>
      <c r="B5" s="13" t="s">
        <v>85</v>
      </c>
      <c r="C5" s="13" t="str">
        <f aca="false">'Match Output'!A8</f>
        <v>INV-2627/00120</v>
      </c>
      <c r="D5" s="15" t="n">
        <f aca="false">'Match Output'!C8</f>
        <v>320000</v>
      </c>
      <c r="E5" s="24" t="n">
        <f aca="false">'Match Output'!G8</f>
        <v>123</v>
      </c>
      <c r="F5" s="28" t="s">
        <v>129</v>
      </c>
    </row>
    <row r="7" customFormat="false" ht="43.5" hidden="false" customHeight="true" outlineLevel="0" collapsed="false">
      <c r="A7" s="27" t="s">
        <v>130</v>
      </c>
      <c r="B7" s="27"/>
      <c r="C7" s="27"/>
      <c r="D7" s="27"/>
      <c r="E7" s="27"/>
      <c r="F7" s="27"/>
    </row>
    <row r="9" customFormat="false" ht="15" hidden="false" customHeight="false" outlineLevel="0" collapsed="false">
      <c r="A9" s="9" t="s">
        <v>28</v>
      </c>
      <c r="B9" s="9"/>
      <c r="C9" s="9"/>
      <c r="D9" s="9"/>
      <c r="E9" s="9"/>
      <c r="F9" s="9"/>
    </row>
  </sheetData>
  <autoFilter ref="A4:F5"/>
  <mergeCells count="4">
    <mergeCell ref="A1:F1"/>
    <mergeCell ref="A2:F2"/>
    <mergeCell ref="A7:F7"/>
    <mergeCell ref="A9:F9"/>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3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32"/>
    <col collapsed="false" customWidth="true" hidden="false" outlineLevel="0" max="3" min="2" style="0" width="60"/>
  </cols>
  <sheetData>
    <row r="1" customFormat="false" ht="25.5" hidden="false" customHeight="true" outlineLevel="0" collapsed="false">
      <c r="A1" s="10" t="s">
        <v>131</v>
      </c>
      <c r="B1" s="10"/>
      <c r="C1" s="10"/>
    </row>
    <row r="2" customFormat="false" ht="15" hidden="false" customHeight="false" outlineLevel="0" collapsed="false">
      <c r="A2" s="11" t="s">
        <v>132</v>
      </c>
      <c r="B2" s="11"/>
      <c r="C2" s="11"/>
    </row>
    <row r="4" customFormat="false" ht="33.75" hidden="false" customHeight="true" outlineLevel="0" collapsed="false">
      <c r="A4" s="12" t="s">
        <v>133</v>
      </c>
      <c r="B4" s="12" t="s">
        <v>134</v>
      </c>
      <c r="C4" s="12" t="s">
        <v>135</v>
      </c>
    </row>
    <row r="5" customFormat="false" ht="67.5" hidden="false" customHeight="true" outlineLevel="0" collapsed="false">
      <c r="A5" s="28" t="s">
        <v>136</v>
      </c>
      <c r="B5" s="29" t="s">
        <v>137</v>
      </c>
      <c r="C5" s="29" t="s">
        <v>138</v>
      </c>
    </row>
    <row r="6" customFormat="false" ht="67.5" hidden="false" customHeight="true" outlineLevel="0" collapsed="false">
      <c r="A6" s="30" t="s">
        <v>139</v>
      </c>
      <c r="B6" s="31" t="s">
        <v>140</v>
      </c>
      <c r="C6" s="31" t="s">
        <v>141</v>
      </c>
    </row>
    <row r="7" customFormat="false" ht="67.5" hidden="false" customHeight="true" outlineLevel="0" collapsed="false">
      <c r="A7" s="28" t="s">
        <v>142</v>
      </c>
      <c r="B7" s="29" t="s">
        <v>143</v>
      </c>
      <c r="C7" s="29" t="s">
        <v>144</v>
      </c>
    </row>
    <row r="8" customFormat="false" ht="67.5" hidden="false" customHeight="true" outlineLevel="0" collapsed="false">
      <c r="A8" s="30" t="s">
        <v>145</v>
      </c>
      <c r="B8" s="31" t="s">
        <v>146</v>
      </c>
      <c r="C8" s="31" t="s">
        <v>144</v>
      </c>
    </row>
    <row r="9" customFormat="false" ht="67.5" hidden="false" customHeight="true" outlineLevel="0" collapsed="false">
      <c r="A9" s="28" t="s">
        <v>147</v>
      </c>
      <c r="B9" s="29" t="s">
        <v>148</v>
      </c>
      <c r="C9" s="29" t="s">
        <v>144</v>
      </c>
    </row>
    <row r="10" customFormat="false" ht="67.5" hidden="false" customHeight="true" outlineLevel="0" collapsed="false">
      <c r="A10" s="30" t="s">
        <v>149</v>
      </c>
      <c r="B10" s="31" t="s">
        <v>150</v>
      </c>
      <c r="C10" s="31" t="s">
        <v>151</v>
      </c>
    </row>
    <row r="11" customFormat="false" ht="67.5" hidden="false" customHeight="true" outlineLevel="0" collapsed="false">
      <c r="A11" s="28" t="s">
        <v>152</v>
      </c>
      <c r="B11" s="29" t="s">
        <v>153</v>
      </c>
      <c r="C11" s="29" t="s">
        <v>154</v>
      </c>
    </row>
    <row r="12" customFormat="false" ht="67.5" hidden="false" customHeight="true" outlineLevel="0" collapsed="false">
      <c r="A12" s="30" t="s">
        <v>155</v>
      </c>
      <c r="B12" s="31" t="s">
        <v>156</v>
      </c>
      <c r="C12" s="31" t="s">
        <v>157</v>
      </c>
    </row>
    <row r="13" customFormat="false" ht="67.5" hidden="false" customHeight="true" outlineLevel="0" collapsed="false">
      <c r="A13" s="28" t="s">
        <v>158</v>
      </c>
      <c r="B13" s="29" t="s">
        <v>159</v>
      </c>
      <c r="C13" s="29" t="s">
        <v>144</v>
      </c>
    </row>
    <row r="14" customFormat="false" ht="67.5" hidden="false" customHeight="true" outlineLevel="0" collapsed="false">
      <c r="A14" s="30" t="s">
        <v>160</v>
      </c>
      <c r="B14" s="31" t="s">
        <v>161</v>
      </c>
      <c r="C14" s="31" t="s">
        <v>144</v>
      </c>
    </row>
    <row r="15" customFormat="false" ht="67.5" hidden="false" customHeight="true" outlineLevel="0" collapsed="false">
      <c r="A15" s="28" t="s">
        <v>162</v>
      </c>
      <c r="B15" s="29" t="s">
        <v>163</v>
      </c>
      <c r="C15" s="29" t="s">
        <v>164</v>
      </c>
    </row>
    <row r="16" customFormat="false" ht="67.5" hidden="false" customHeight="true" outlineLevel="0" collapsed="false">
      <c r="A16" s="30" t="s">
        <v>165</v>
      </c>
      <c r="B16" s="31" t="s">
        <v>166</v>
      </c>
      <c r="C16" s="31" t="s">
        <v>167</v>
      </c>
    </row>
    <row r="17" customFormat="false" ht="67.5" hidden="false" customHeight="true" outlineLevel="0" collapsed="false">
      <c r="A17" s="28" t="s">
        <v>168</v>
      </c>
      <c r="B17" s="29" t="s">
        <v>169</v>
      </c>
      <c r="C17" s="29" t="s">
        <v>170</v>
      </c>
    </row>
    <row r="18" customFormat="false" ht="67.5" hidden="false" customHeight="true" outlineLevel="0" collapsed="false">
      <c r="A18" s="30" t="s">
        <v>171</v>
      </c>
      <c r="B18" s="31" t="s">
        <v>172</v>
      </c>
      <c r="C18" s="31" t="s">
        <v>144</v>
      </c>
    </row>
    <row r="21" customFormat="false" ht="15" hidden="false" customHeight="false" outlineLevel="0" collapsed="false">
      <c r="A21" s="5" t="s">
        <v>173</v>
      </c>
    </row>
    <row r="22" customFormat="false" ht="24" hidden="false" customHeight="true" outlineLevel="0" collapsed="false">
      <c r="A22" s="12" t="s">
        <v>174</v>
      </c>
      <c r="B22" s="12" t="s">
        <v>175</v>
      </c>
      <c r="C22" s="12" t="s">
        <v>176</v>
      </c>
    </row>
    <row r="23" customFormat="false" ht="15" hidden="false" customHeight="false" outlineLevel="0" collapsed="false">
      <c r="A23" s="32" t="s">
        <v>177</v>
      </c>
      <c r="B23" s="29" t="s">
        <v>178</v>
      </c>
      <c r="C23" s="28" t="s">
        <v>179</v>
      </c>
    </row>
    <row r="24" customFormat="false" ht="15" hidden="false" customHeight="false" outlineLevel="0" collapsed="false">
      <c r="A24" s="33" t="s">
        <v>180</v>
      </c>
      <c r="B24" s="31" t="s">
        <v>181</v>
      </c>
      <c r="C24" s="30" t="s">
        <v>182</v>
      </c>
    </row>
    <row r="25" customFormat="false" ht="15" hidden="false" customHeight="false" outlineLevel="0" collapsed="false">
      <c r="A25" s="32" t="s">
        <v>183</v>
      </c>
      <c r="B25" s="29" t="s">
        <v>184</v>
      </c>
      <c r="C25" s="28" t="s">
        <v>185</v>
      </c>
    </row>
    <row r="26" customFormat="false" ht="15" hidden="false" customHeight="false" outlineLevel="0" collapsed="false">
      <c r="A26" s="33" t="s">
        <v>186</v>
      </c>
      <c r="B26" s="31" t="s">
        <v>187</v>
      </c>
      <c r="C26" s="30" t="s">
        <v>188</v>
      </c>
    </row>
    <row r="27" customFormat="false" ht="15" hidden="false" customHeight="false" outlineLevel="0" collapsed="false">
      <c r="A27" s="32" t="s">
        <v>189</v>
      </c>
      <c r="B27" s="29" t="s">
        <v>190</v>
      </c>
      <c r="C27" s="28" t="s">
        <v>191</v>
      </c>
    </row>
    <row r="28" customFormat="false" ht="15" hidden="false" customHeight="false" outlineLevel="0" collapsed="false">
      <c r="A28" s="33" t="s">
        <v>192</v>
      </c>
      <c r="B28" s="31" t="s">
        <v>193</v>
      </c>
      <c r="C28" s="30" t="s">
        <v>194</v>
      </c>
    </row>
    <row r="29" customFormat="false" ht="15" hidden="false" customHeight="false" outlineLevel="0" collapsed="false">
      <c r="A29" s="32" t="s">
        <v>195</v>
      </c>
      <c r="B29" s="29" t="s">
        <v>196</v>
      </c>
      <c r="C29" s="28" t="s">
        <v>197</v>
      </c>
    </row>
    <row r="30" customFormat="false" ht="15" hidden="false" customHeight="false" outlineLevel="0" collapsed="false">
      <c r="A30" s="33" t="s">
        <v>198</v>
      </c>
      <c r="B30" s="31" t="s">
        <v>199</v>
      </c>
      <c r="C30" s="30" t="s">
        <v>200</v>
      </c>
    </row>
    <row r="31" customFormat="false" ht="15" hidden="false" customHeight="false" outlineLevel="0" collapsed="false">
      <c r="A31" s="32" t="s">
        <v>201</v>
      </c>
      <c r="B31" s="29" t="s">
        <v>202</v>
      </c>
      <c r="C31" s="28" t="s">
        <v>203</v>
      </c>
    </row>
    <row r="32" customFormat="false" ht="15" hidden="false" customHeight="false" outlineLevel="0" collapsed="false">
      <c r="A32" s="33" t="s">
        <v>204</v>
      </c>
      <c r="B32" s="31" t="s">
        <v>205</v>
      </c>
      <c r="C32" s="30" t="s">
        <v>206</v>
      </c>
    </row>
    <row r="34" customFormat="false" ht="67.5" hidden="false" customHeight="true" outlineLevel="0" collapsed="false">
      <c r="A34" s="8" t="s">
        <v>207</v>
      </c>
      <c r="B34" s="8"/>
      <c r="C34" s="8"/>
    </row>
    <row r="36" customFormat="false" ht="15" hidden="false" customHeight="false" outlineLevel="0" collapsed="false">
      <c r="A36" s="9" t="s">
        <v>28</v>
      </c>
      <c r="B36" s="9"/>
      <c r="C36" s="9"/>
    </row>
  </sheetData>
  <mergeCells count="4">
    <mergeCell ref="A1:C1"/>
    <mergeCell ref="A2:C2"/>
    <mergeCell ref="A34:C34"/>
    <mergeCell ref="A36:C36"/>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LibreOffice/26.2.4.2$MacOSX_AARCH64 LibreOffice_project/0229ac93fcf0d7cbc6376066c6f35021cef002dc</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2026-08-16T05:27:56Z</dcterms:created>
  <dc:creator>openpyxl</dc:creator>
  <dc:description/>
  <dc:language>en-IN</dc:language>
  <cp:lastModifiedBy/>
  <dcterms:modified xsi:type="dcterms:W3CDTF">2026-08-16T05:27:56Z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