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9.xml" ContentType="application/vnd.openxmlformats-officedocument.spreadsheetml.worksheet+xml"/>
  <Override PartName="/xl/worksheets/sheet5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6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Instructions" sheetId="1" state="visible" r:id="rId3"/>
    <sheet name="TDS Receivable Input" sheetId="2" state="visible" r:id="rId4"/>
    <sheet name="Form 168 Download" sheetId="3" state="visible" r:id="rId5"/>
    <sheet name="Cross-Era Mapping" sheetId="4" state="visible" r:id="rId6"/>
    <sheet name="Two-Key Match Output" sheetId="5" state="visible" r:id="rId7"/>
    <sheet name="Aging Summary" sheetId="6" state="visible" r:id="rId8"/>
    <sheet name="Deductor Priority List" sheetId="7" state="visible" r:id="rId9"/>
    <sheet name="Mail-Merge Source" sheetId="8" state="visible" r:id="rId10"/>
    <sheet name="Formula Reference" sheetId="9" state="visible" r:id="rId11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<sst xmlns="http://schemas.openxmlformats.org/spreadsheetml/2006/main" count="323" uniqueCount="198">
  <si>
    <t xml:space="preserve">TDS Receivable Aging Workbook</t>
  </si>
  <si>
    <t xml:space="preserve">A Terra Insight working paper — the Reconciliation Playbook</t>
  </si>
  <si>
    <t xml:space="preserve">Version 1.0    |    Released 2026-08-06    |    (c) Terra Insight Pvt. Ltd.</t>
  </si>
  <si>
    <t xml:space="preserve">ILLUSTRATIVE DATA - REPLACE WITH YOUR LEDGER</t>
  </si>
  <si>
    <t xml:space="preserve">The rows shipped in this workbook are invented - invented deductor names, invented PANs, invented rupee amounts - so every formula has something to compute against on first open. Clear the sample rows in the 'TDS Receivable Input' tab and the 'Form 168 Download' tab before running a real quarter. This workbook is a working template, not tax advice; verify Section 197 escalation decisions with your Chartered Accountant.</t>
  </si>
  <si>
    <t xml:space="preserve">WHAT'S INSIDE</t>
  </si>
  <si>
    <t xml:space="preserve">Tab 1 - Instructions  -  This page. Read-me, version, and workbook map.</t>
  </si>
  <si>
    <t xml:space="preserve">Tab 2 - TDS Receivable Input  -  15 illustrative receivable rows. Paste your ledger here (PAN, invoice, date, section, amount, period).</t>
  </si>
  <si>
    <t xml:space="preserve">Tab 3 - Form 168 Download  -  12 illustrative rows in the Form 168 line format (successor to Form 26AS, April 2026). Paste your Form 168 download here.</t>
  </si>
  <si>
    <t xml:space="preserve">Tab 4 - Cross-Era Mapping  -  Reference table: legacy Section 194 codes to new payment codes 1001-1092. Verify against current CBDT gazette.</t>
  </si>
  <si>
    <t xml:space="preserve">Tab 5 - Two-Key Match Output  -  Working tab. Composite key of PAN + Payment Code + Period drives the match. Aging bucket, days aged, escalation flag.</t>
  </si>
  <si>
    <t xml:space="preserve">Tab 6 - Aging Summary  -  Pivot-style: line count and Rs at risk by aging bucket.</t>
  </si>
  <si>
    <t xml:space="preserve">Tab 7 - Deductor Priority List  -  Aggregated by deductor, sorted by 180+ days exposure descending. Recommended action per row.</t>
  </si>
  <si>
    <t xml:space="preserve">Tab 8 - Mail-Merge Source  -  Row-per-invoice list of unmatched lines. Feeds a Word mail-merge for deductor query letters.</t>
  </si>
  <si>
    <t xml:space="preserve">Tab 9 - Formula Reference  -  Documents the formulas used and the alternatives available in newer Excel versions.</t>
  </si>
  <si>
    <t xml:space="preserve">HOW TO USE</t>
  </si>
  <si>
    <t xml:space="preserve">1.  Export your TDS receivable ledger from your ERP (Tally / SAP / Oracle / Zoho / BUSY / D365 / Odoo). Paste the columns into Tab 2.</t>
  </si>
  <si>
    <t xml:space="preserve">2.  Log in to the TRACES portal and download the Form 168 view for your PAN. Paste the columns into Tab 3.</t>
  </si>
  <si>
    <t xml:space="preserve">3.  Open Tab 5 - Two-Key Match Output. The composite-key match, mapped payment code, difference, days aged, and aging bucket recompute automatically.</t>
  </si>
  <si>
    <t xml:space="preserve">4.  Open Tab 6 for the aging summary and Tab 7 for the deductor priority list. The 180+ days rows carry an ESCALATE flag - the Section 197 provisional certificate window.</t>
  </si>
  <si>
    <t xml:space="preserve">5.  Tab 8 is the Word mail-merge source. Point your query-letter template at this tab as the recipient list.</t>
  </si>
  <si>
    <t xml:space="preserve">IP AND CONTENT NOTES</t>
  </si>
  <si>
    <t xml:space="preserve">-  Deductor names, PANs, and rupee figures in this workbook are illustrative and not intended to correspond to any real taxpayer.</t>
  </si>
  <si>
    <t xml:space="preserve">-  Cross-era mapping table in Tab 4 is a working reference; verify against the current CBDT gazette when Form 168 goes live.</t>
  </si>
  <si>
    <t xml:space="preserve">-  When the manual workbook stops scaling (roughly above 150 active deductors on a single PAN, or above 1,200 monthly receivable rows), the aging queue and 180-day escalation belong on continuously-refreshed reconciliation infrastructure such as TransactIG.</t>
  </si>
  <si>
    <t xml:space="preserve">-  Further reading: terra-insight.com/insights/tds-receivable-aging-workbook-excel-india/ (the full formula-by-formula recipe).</t>
  </si>
  <si>
    <t xml:space="preserve">PAN of Deductor</t>
  </si>
  <si>
    <t xml:space="preserve">Deductor Name</t>
  </si>
  <si>
    <t xml:space="preserve">Invoice #</t>
  </si>
  <si>
    <t xml:space="preserve">Invoice Date</t>
  </si>
  <si>
    <t xml:space="preserve">Section Code (legacy)</t>
  </si>
  <si>
    <t xml:space="preserve">Amount Deducted (Rs)</t>
  </si>
  <si>
    <t xml:space="preserve">Period (Quarter)</t>
  </si>
  <si>
    <t xml:space="preserve">AAACR0000A</t>
  </si>
  <si>
    <t xml:space="preserve">Deductor A Ltd</t>
  </si>
  <si>
    <t xml:space="preserve">INV-2026-1001</t>
  </si>
  <si>
    <t xml:space="preserve">194C</t>
  </si>
  <si>
    <t xml:space="preserve">Q2-FY27</t>
  </si>
  <si>
    <t xml:space="preserve">AAACS0001B</t>
  </si>
  <si>
    <t xml:space="preserve">Deductor B Pvt Ltd</t>
  </si>
  <si>
    <t xml:space="preserve">INV-2026-1002</t>
  </si>
  <si>
    <t xml:space="preserve">194J</t>
  </si>
  <si>
    <t xml:space="preserve">AAACT0002C</t>
  </si>
  <si>
    <t xml:space="preserve">Deductor C Enterprises</t>
  </si>
  <si>
    <t xml:space="preserve">INV-2026-1003</t>
  </si>
  <si>
    <t xml:space="preserve">194H</t>
  </si>
  <si>
    <t xml:space="preserve">Q1-FY27</t>
  </si>
  <si>
    <t xml:space="preserve">AAACU0003D</t>
  </si>
  <si>
    <t xml:space="preserve">Deductor D Traders</t>
  </si>
  <si>
    <t xml:space="preserve">INV-2026-1004</t>
  </si>
  <si>
    <t xml:space="preserve">194Q</t>
  </si>
  <si>
    <t xml:space="preserve">AAACV0004E</t>
  </si>
  <si>
    <t xml:space="preserve">Deductor E Logistics</t>
  </si>
  <si>
    <t xml:space="preserve">INV-2026-1005</t>
  </si>
  <si>
    <t xml:space="preserve">194O</t>
  </si>
  <si>
    <t xml:space="preserve">AAACW0005F</t>
  </si>
  <si>
    <t xml:space="preserve">Deductor F Solutions</t>
  </si>
  <si>
    <t xml:space="preserve">INV-2026-1006</t>
  </si>
  <si>
    <t xml:space="preserve">AAACX0006G</t>
  </si>
  <si>
    <t xml:space="preserve">Deductor G Industries</t>
  </si>
  <si>
    <t xml:space="preserve">INV-2026-1007</t>
  </si>
  <si>
    <t xml:space="preserve">AAACY0007H</t>
  </si>
  <si>
    <t xml:space="preserve">Deductor H Services</t>
  </si>
  <si>
    <t xml:space="preserve">INV-2026-1008</t>
  </si>
  <si>
    <t xml:space="preserve">Q4-FY26</t>
  </si>
  <si>
    <t xml:space="preserve">AAACZ0008I</t>
  </si>
  <si>
    <t xml:space="preserve">Deductor I Manufacturing</t>
  </si>
  <si>
    <t xml:space="preserve">INV-2026-1009</t>
  </si>
  <si>
    <t xml:space="preserve">AAADA0009J</t>
  </si>
  <si>
    <t xml:space="preserve">Deductor J Retail</t>
  </si>
  <si>
    <t xml:space="preserve">INV-2026-1010</t>
  </si>
  <si>
    <t xml:space="preserve">AAADB0010K</t>
  </si>
  <si>
    <t xml:space="preserve">Deductor K Consulting</t>
  </si>
  <si>
    <t xml:space="preserve">INV-2026-1011</t>
  </si>
  <si>
    <t xml:space="preserve">AAADC0011L</t>
  </si>
  <si>
    <t xml:space="preserve">Deductor L Distributors</t>
  </si>
  <si>
    <t xml:space="preserve">INV-2026-1012</t>
  </si>
  <si>
    <t xml:space="preserve">Q3-FY26</t>
  </si>
  <si>
    <t xml:space="preserve">AAADD0012M</t>
  </si>
  <si>
    <t xml:space="preserve">Deductor M Exports</t>
  </si>
  <si>
    <t xml:space="preserve">INV-2026-1013</t>
  </si>
  <si>
    <t xml:space="preserve">INV-2026-1014</t>
  </si>
  <si>
    <t xml:space="preserve">INV-2026-1015</t>
  </si>
  <si>
    <t xml:space="preserve">ILLUSTRATIVE DATA - REPLACE ROWS 2-16 WITH YOUR OWN LEDGER BEFORE RUNNING A REAL QUARTER.</t>
  </si>
  <si>
    <t xml:space="preserve">Deductor PAN</t>
  </si>
  <si>
    <t xml:space="preserve">Payment Code</t>
  </si>
  <si>
    <t xml:space="preserve">Period</t>
  </si>
  <si>
    <t xml:space="preserve">Amount Credited (Rs)</t>
  </si>
  <si>
    <t xml:space="preserve">Challan Reference</t>
  </si>
  <si>
    <t xml:space="preserve">Filing Status</t>
  </si>
  <si>
    <t xml:space="preserve">CIN-2026-1001</t>
  </si>
  <si>
    <t xml:space="preserve">Filed</t>
  </si>
  <si>
    <t xml:space="preserve">CIN-2026-1002</t>
  </si>
  <si>
    <t xml:space="preserve">CIN-2026-1003</t>
  </si>
  <si>
    <t xml:space="preserve">CIN-2026-1004</t>
  </si>
  <si>
    <t xml:space="preserve">CIN-2026-1005</t>
  </si>
  <si>
    <t xml:space="preserve">CIN-2026-1006</t>
  </si>
  <si>
    <t xml:space="preserve">CIN-2026-1007</t>
  </si>
  <si>
    <t xml:space="preserve">CIN-2026-1008</t>
  </si>
  <si>
    <t xml:space="preserve">CIN-2026-1009</t>
  </si>
  <si>
    <t xml:space="preserve">AAADE0013N</t>
  </si>
  <si>
    <t xml:space="preserve">Deductor N Suppliers</t>
  </si>
  <si>
    <t xml:space="preserve">CIN-2026-1010</t>
  </si>
  <si>
    <t xml:space="preserve">AAADF0014O</t>
  </si>
  <si>
    <t xml:space="preserve">Deductor O Partners</t>
  </si>
  <si>
    <t xml:space="preserve">CIN-2026-1011</t>
  </si>
  <si>
    <t xml:space="preserve">AAADG0015P</t>
  </si>
  <si>
    <t xml:space="preserve">Deductor P Wholesale</t>
  </si>
  <si>
    <t xml:space="preserve">CIN-2026-1012</t>
  </si>
  <si>
    <t xml:space="preserve">ILLUSTRATIVE FORM 168 EXTRACT - REPLACE ROWS 2-13 WITH YOUR TRACES DOWNLOAD.</t>
  </si>
  <si>
    <t xml:space="preserve">Legacy Section</t>
  </si>
  <si>
    <t xml:space="preserve">Description</t>
  </si>
  <si>
    <t xml:space="preserve">194A</t>
  </si>
  <si>
    <t xml:space="preserve">Interest other than securities</t>
  </si>
  <si>
    <t xml:space="preserve">Payments to contractors</t>
  </si>
  <si>
    <t xml:space="preserve">Commission or brokerage</t>
  </si>
  <si>
    <t xml:space="preserve">194I</t>
  </si>
  <si>
    <t xml:space="preserve">Rent</t>
  </si>
  <si>
    <t xml:space="preserve">Fees for professional/technical services</t>
  </si>
  <si>
    <t xml:space="preserve">E-commerce operator payments</t>
  </si>
  <si>
    <t xml:space="preserve">Purchase of goods</t>
  </si>
  <si>
    <t xml:space="preserve">194N</t>
  </si>
  <si>
    <t xml:space="preserve">Cash withdrawal</t>
  </si>
  <si>
    <t xml:space="preserve">194R</t>
  </si>
  <si>
    <t xml:space="preserve">Benefits or perquisites</t>
  </si>
  <si>
    <t xml:space="preserve">194S</t>
  </si>
  <si>
    <t xml:space="preserve">Virtual digital assets</t>
  </si>
  <si>
    <t xml:space="preserve">194T</t>
  </si>
  <si>
    <t xml:space="preserve">Salary (Section 392)</t>
  </si>
  <si>
    <t xml:space="preserve">MAPPING IS ILLUSTRATIVE - VERIFY AGAINST THE CURRENT CBDT GAZETTE WHEN FORM 168 GOES LIVE APRIL 2026.</t>
  </si>
  <si>
    <t xml:space="preserve">Mapped Payment Code</t>
  </si>
  <si>
    <t xml:space="preserve">Amount Credited - Form 168 (Rs)</t>
  </si>
  <si>
    <t xml:space="preserve">Difference (Rs)</t>
  </si>
  <si>
    <t xml:space="preserve">Days Aged</t>
  </si>
  <si>
    <t xml:space="preserve">Aging Bucket</t>
  </si>
  <si>
    <t xml:space="preserve">Escalation Flag</t>
  </si>
  <si>
    <t xml:space="preserve">Computed tab - do not edit cells. Change your inputs in the 'TDS Receivable Input' and 'Form 168 Download' tabs.</t>
  </si>
  <si>
    <t xml:space="preserve">Line Count (Unmatched)</t>
  </si>
  <si>
    <t xml:space="preserve">Total Rs at Risk</t>
  </si>
  <si>
    <t xml:space="preserve">% of Total</t>
  </si>
  <si>
    <t xml:space="preserve">0-60</t>
  </si>
  <si>
    <t xml:space="preserve">61-120</t>
  </si>
  <si>
    <t xml:space="preserve">121-180</t>
  </si>
  <si>
    <t xml:space="preserve">180+</t>
  </si>
  <si>
    <t xml:space="preserve">TOTAL</t>
  </si>
  <si>
    <t xml:space="preserve">Rs at Risk = Amount Deducted minus Amount Credited (Form 168). Line Count = receivable rows where Amount Credited is zero.</t>
  </si>
  <si>
    <t xml:space="preserve">180+ days is the Section 197 provisional-certificate escalation window. Rows in this bucket require active follow-up.</t>
  </si>
  <si>
    <t xml:space="preserve">Rank</t>
  </si>
  <si>
    <t xml:space="preserve">Total Amount at Risk (Rs)</t>
  </si>
  <si>
    <t xml:space="preserve">Days Aged - Oldest Line</t>
  </si>
  <si>
    <t xml:space="preserve">Recommended Action</t>
  </si>
  <si>
    <t xml:space="preserve">Pre-sorted by 180+ days exposure descending, then total amount at risk descending. Regenerate when your dataset changes.</t>
  </si>
  <si>
    <t xml:space="preserve">Recommended action: Section 197 escalation if oldest line &gt; 180 days; Query letter if 121-180; Direct payment recovery otherwise.</t>
  </si>
  <si>
    <t xml:space="preserve">PAN</t>
  </si>
  <si>
    <t xml:space="preserve">Section Code</t>
  </si>
  <si>
    <t xml:space="preserve">Amount Rs</t>
  </si>
  <si>
    <t xml:space="preserve">Structured as a Word mail-merge data source. Point your query-letter template at this tab as the recipient list.</t>
  </si>
  <si>
    <t xml:space="preserve">Letter body lives in the Deductor Form 168 Query Letter Pack. This tab produces the data half of the merge.</t>
  </si>
  <si>
    <t xml:space="preserve">Formula Reference</t>
  </si>
  <si>
    <t xml:space="preserve">The formulas this workbook uses, and the newer-Excel alternatives referenced in the article.</t>
  </si>
  <si>
    <t xml:space="preserve">WHAT THIS WORKBOOK USES</t>
  </si>
  <si>
    <t xml:space="preserve">Purpose</t>
  </si>
  <si>
    <t xml:space="preserve">Formula + note</t>
  </si>
  <si>
    <t xml:space="preserve">Cross-era lookup</t>
  </si>
  <si>
    <t xml:space="preserve"> =INDEX('Cross-Era Mapping'!$B$2:$B$12,MATCH(E2,'Cross-Era Mapping'!$A$2:$A$12,0))
Maps a legacy 194 section code to its new payment code (1001-1092).</t>
  </si>
  <si>
    <t xml:space="preserve">Composite-key match</t>
  </si>
  <si>
    <t xml:space="preserve"> =SUMIFS('Form 168 Download'!$E$2:$E$13,'Form 168 Download'!$A$2:$A$13,A2,'Form 168 Download'!$C$2:$C$13,F2,'Form 168 Download'!$D$2:$D$13,'TDS Receivable Input'!G2)
SUMIFS runs the three-key match on Deductor PAN + Mapped Payment Code + Period. Returns zero when the deductor has not filed.</t>
  </si>
  <si>
    <t xml:space="preserve">Difference</t>
  </si>
  <si>
    <t xml:space="preserve"> =D2-G2
Amount Deducted minus Amount Credited. Positive = amount at risk.</t>
  </si>
  <si>
    <t xml:space="preserve"> =TODAY()-'TDS Receivable Input'!D2
Days between invoice date and today. Recomputes every open.</t>
  </si>
  <si>
    <t xml:space="preserve"> =IF(I2&lt;60,"0-60",IF(I2&lt;120,"61-120",IF(I2&lt;180,"121-180","180+")))
Nested IF walks the four bands. Runs in every Excel version.</t>
  </si>
  <si>
    <t xml:space="preserve"> =IF(I2&gt;180,"ESCALATE","")
Fires when Days Aged crosses 180 - the Section 197 provisional-certificate window.</t>
  </si>
  <si>
    <t xml:space="preserve">Bucket line count</t>
  </si>
  <si>
    <t xml:space="preserve"> =COUNTIFS(match!$J$2:$J$16,"0-60",match!$H$2:$H$16,"&gt;0")
COUNTIFS with two criteria. Counts unmatched (Difference &gt; 0) rows in the specified bucket.</t>
  </si>
  <si>
    <t xml:space="preserve">Bucket Rs at Risk</t>
  </si>
  <si>
    <t xml:space="preserve"> =SUMIFS(match!$H$2:$H$16,match!$J$2:$J$16,"0-60",match!$H$2:$H$16,"&gt;0")
Sums the Difference column for the specified bucket.</t>
  </si>
  <si>
    <t xml:space="preserve">Per-deductor total</t>
  </si>
  <si>
    <t xml:space="preserve"> =SUMIFS(match!$H$2:$H$16,match!$A$2:$A$16,C2,match!$H$2:$H$16,"&gt;0")
Aggregates Rs at Risk by Deductor PAN.</t>
  </si>
  <si>
    <t xml:space="preserve">Per-deductor oldest line</t>
  </si>
  <si>
    <t xml:space="preserve"> =_xlfn.MAXIFS(match!$I$2:$I$16,match!$A$2:$A$16,C2,match!$H$2:$H$16,"&gt;0")
MAXIFS returns the highest Days Aged across a deductor's unmatched invoices. Excel 2019 / Microsoft 365.</t>
  </si>
  <si>
    <t xml:space="preserve">Recommended action</t>
  </si>
  <si>
    <t xml:space="preserve"> =IF(E2&gt;180,"Section 197 escalation",IF(E2&gt;120,"Query letter","Direct payment recovery"))
Escalation ladder off the oldest-line age.</t>
  </si>
  <si>
    <t xml:space="preserve">NEWER-EXCEL ALTERNATIVES (Microsoft 365 / Excel 2021+)</t>
  </si>
  <si>
    <t xml:space="preserve">XLOOKUP with composite key</t>
  </si>
  <si>
    <t xml:space="preserve"> =XLOOKUP(A2 &amp; F2 &amp; G2, PAN_range &amp; PayCode_range &amp; Period_range, Amount_range, 0)
One-step three-key match without a helper column. The article shows this pattern; this workbook uses SUMIFS for legacy-Excel compatibility.</t>
  </si>
  <si>
    <t xml:space="preserve">SORT + FILTER for the priority list</t>
  </si>
  <si>
    <t xml:space="preserve"> =SORT(FILTER(deductor_table, at_risk_col&gt;0), 3, -1)
Auto-generates the deductor priority list from the driver sheet. Requires Microsoft 365 (spilling arrays).</t>
  </si>
  <si>
    <t xml:space="preserve">UNIQUE for de-duplication</t>
  </si>
  <si>
    <t xml:space="preserve"> =UNIQUE(FILTER(pan_col, bucket_col="180+"))
Returns the unique PANs in a bucket without a helper table.</t>
  </si>
  <si>
    <t xml:space="preserve">LET for readability</t>
  </si>
  <si>
    <t xml:space="preserve"> =LET(days,TODAY()-D2, IF(days&lt;60,"0-60",IF(days&lt;120,"61-120",IF(days&lt;180,"121-180","180+"))))
Binds intermediate values to a name. Available Microsoft 365 and Excel 2021+.</t>
  </si>
  <si>
    <t xml:space="preserve">TEXTBEFORE / TEXTAFTER for TAN normalisation</t>
  </si>
  <si>
    <t xml:space="preserve"> =TEXTBEFORE(A2, "/")
Strips a branch suffix a deductor may have appended to the TAN. Microsoft 365 only.</t>
  </si>
  <si>
    <t xml:space="preserve">ADDITIONAL NOTES</t>
  </si>
  <si>
    <t xml:space="preserve">-  Payment codes are stored as integers (e.g. 1002). If your Form 168 download stores them as text, either convert to numbers or wrap the SUMIFS criteria in VALUE().</t>
  </si>
  <si>
    <t xml:space="preserve">-  Period is stored as text ('Q1-FY27'). Both input tabs must use the same format for the SUMIFS to match.</t>
  </si>
  <si>
    <t xml:space="preserve">-  Days Aged uses TODAY(), so the aging bucket and escalation flag update every time you open the workbook.</t>
  </si>
  <si>
    <t xml:space="preserve">-  The five-hundred-rupee tolerance the article mentions is not wired in this workbook because the sample data is exact. Add an ABS(diff)&lt;=500 check where you need it.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</si>
</sst>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dd\-mmm\-yyyy"/>
    <numFmt numFmtId="166" formatCode="&quot;Rs &quot;#,##0"/>
    <numFmt numFmtId="167" formatCode="#,##0"/>
    <numFmt numFmtId="168" formatCode="0.0%"/>
  </numFmts>
  <fonts count="16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0"/>
      <color rgb="FF0A1F44"/>
      <name val="Arial"/>
      <family val="0"/>
      <charset val="1"/>
    </font>
    <font>
      <i val="true"/>
      <sz val="12"/>
      <color rgb="FF4B5563"/>
      <name val="Arial"/>
      <family val="0"/>
      <charset val="1"/>
    </font>
    <font>
      <sz val="9"/>
      <color rgb="FF9CA3AF"/>
      <name val="Arial"/>
      <family val="0"/>
      <charset val="1"/>
    </font>
    <font>
      <b val="true"/>
      <sz val="14"/>
      <color rgb="FF92400E"/>
      <name val="Arial"/>
      <family val="0"/>
      <charset val="1"/>
    </font>
    <font>
      <sz val="10"/>
      <color rgb="FF1F2937"/>
      <name val="Arial"/>
      <family val="0"/>
      <charset val="1"/>
    </font>
    <font>
      <b val="true"/>
      <sz val="13"/>
      <color rgb="FF0A1F44"/>
      <name val="Arial"/>
      <family val="0"/>
      <charset val="1"/>
    </font>
    <font>
      <sz val="10"/>
      <color rgb="FF000000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sz val="10"/>
      <name val="Consolas"/>
      <family val="0"/>
      <charset val="1"/>
    </font>
    <font>
      <b val="true"/>
      <sz val="11"/>
      <color rgb="FF92400E"/>
      <name val="Arial"/>
      <family val="0"/>
      <charset val="1"/>
    </font>
    <font>
      <b val="true"/>
      <sz val="10"/>
      <color rgb="FF000000"/>
      <name val="Arial"/>
      <family val="0"/>
      <charset val="1"/>
    </font>
    <font>
      <i val="true"/>
      <sz val="10"/>
      <color rgb="FF4B5563"/>
      <name val="Arial"/>
      <family val="0"/>
      <charset val="1"/>
    </font>
  </fonts>
  <fills count="7">
    <fill>
      <patternFill patternType="none"/>
    </fill>
    <fill>
      <patternFill patternType="gray125"/>
    </fill>
    <fill>
      <patternFill patternType="solid">
        <fgColor rgb="FFFEF3C7"/>
        <bgColor rgb="FFFEE2E2"/>
      </patternFill>
    </fill>
    <fill>
      <patternFill patternType="solid">
        <fgColor rgb="FF0A1F44"/>
        <bgColor rgb="FF1F2937"/>
      </patternFill>
    </fill>
    <fill>
      <patternFill patternType="solid">
        <fgColor rgb="FFF5F7FA"/>
        <bgColor rgb="FFFFFFFF"/>
      </patternFill>
    </fill>
    <fill>
      <patternFill patternType="solid">
        <fgColor rgb="FFE5E7EB"/>
        <bgColor rgb="FFDBEAFE"/>
      </patternFill>
    </fill>
    <fill>
      <patternFill patternType="solid">
        <fgColor rgb="FFDBEAFE"/>
        <bgColor rgb="FFE5E7EB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7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left" vertical="top" textRotation="0" wrapText="tru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false">
      <alignment horizontal="left" vertical="top" textRotation="0" wrapText="true" indent="0" shrinkToFit="false"/>
      <protection locked="true" hidden="false"/>
    </xf>
    <xf numFmtId="164" fontId="11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0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1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0" fillId="0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2" fillId="4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0" fillId="4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10" fillId="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0" fillId="4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3" fillId="2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0" fillId="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5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1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6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4" fillId="6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4" fillId="6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8" fontId="14" fillId="6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3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4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0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0" fillId="0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1">
    <dxf>
      <font>
        <name val="Arial"/>
        <charset val="1"/>
        <family val="0"/>
        <b val="1"/>
        <color rgb="FF991B1B"/>
        <sz val="10"/>
      </font>
      <fill>
        <patternFill>
          <bgColor rgb="FFFEE2E2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91B1B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EF3C7"/>
      <rgbColor rgb="FFDBEAFE"/>
      <rgbColor rgb="FF660066"/>
      <rgbColor rgb="FFFF8080"/>
      <rgbColor rgb="FF0066CC"/>
      <rgbColor rgb="FFD1D5DB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5F7FA"/>
      <rgbColor rgb="FFE5E7EB"/>
      <rgbColor rgb="FFFFFF99"/>
      <rgbColor rgb="FF99CCFF"/>
      <rgbColor rgb="FFFF99CC"/>
      <rgbColor rgb="FFCC99FF"/>
      <rgbColor rgb="FFFEE2E2"/>
      <rgbColor rgb="FF3366FF"/>
      <rgbColor rgb="FF33CCCC"/>
      <rgbColor rgb="FF99CC00"/>
      <rgbColor rgb="FFFFCC00"/>
      <rgbColor rgb="FFFF9900"/>
      <rgbColor rgb="FFFF6600"/>
      <rgbColor rgb="FF4B5563"/>
      <rgbColor rgb="FF9CA3AF"/>
      <rgbColor rgb="FF0A1F44"/>
      <rgbColor rgb="FF339966"/>
      <rgbColor rgb="FF003300"/>
      <rgbColor rgb="FF333300"/>
      <rgbColor rgb="FF92400E"/>
      <rgbColor rgb="FF993366"/>
      <rgbColor rgb="FF333399"/>
      <rgbColor rgb="FF1F2937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worksheet" Target="worksheets/sheet9.xml"/><Relationship Id="rId12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2:B34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4"/>
    <col collapsed="false" customWidth="true" hidden="false" outlineLevel="0" max="2" min="2" style="0" width="110"/>
  </cols>
  <sheetData>
    <row r="2" customFormat="false" ht="31.5" hidden="false" customHeight="true" outlineLevel="0" collapsed="false">
      <c r="B2" s="1" t="s">
        <v>0</v>
      </c>
    </row>
    <row r="3" customFormat="false" ht="15" hidden="false" customHeight="false" outlineLevel="0" collapsed="false">
      <c r="B3" s="2" t="s">
        <v>1</v>
      </c>
    </row>
    <row r="5" customFormat="false" ht="15" hidden="false" customHeight="false" outlineLevel="0" collapsed="false">
      <c r="B5" s="3" t="s">
        <v>2</v>
      </c>
    </row>
    <row r="7" customFormat="false" ht="31.5" hidden="false" customHeight="true" outlineLevel="0" collapsed="false">
      <c r="B7" s="4" t="s">
        <v>3</v>
      </c>
    </row>
    <row r="8" customFormat="false" ht="78" hidden="false" customHeight="true" outlineLevel="0" collapsed="false">
      <c r="B8" s="5" t="s">
        <v>4</v>
      </c>
    </row>
    <row r="10" customFormat="false" ht="16.15" hidden="false" customHeight="false" outlineLevel="0" collapsed="false">
      <c r="B10" s="6" t="s">
        <v>5</v>
      </c>
    </row>
    <row r="11" customFormat="false" ht="15" hidden="false" customHeight="false" outlineLevel="0" collapsed="false">
      <c r="A11" s="7"/>
      <c r="B11" s="7"/>
    </row>
    <row r="12" customFormat="false" ht="31.5" hidden="false" customHeight="true" outlineLevel="0" collapsed="false">
      <c r="B12" s="8" t="s">
        <v>6</v>
      </c>
    </row>
    <row r="13" customFormat="false" ht="31.5" hidden="false" customHeight="true" outlineLevel="0" collapsed="false">
      <c r="B13" s="8" t="s">
        <v>7</v>
      </c>
    </row>
    <row r="14" customFormat="false" ht="31.5" hidden="false" customHeight="true" outlineLevel="0" collapsed="false">
      <c r="B14" s="8" t="s">
        <v>8</v>
      </c>
    </row>
    <row r="15" customFormat="false" ht="31.5" hidden="false" customHeight="true" outlineLevel="0" collapsed="false">
      <c r="B15" s="8" t="s">
        <v>9</v>
      </c>
    </row>
    <row r="16" customFormat="false" ht="31.5" hidden="false" customHeight="true" outlineLevel="0" collapsed="false">
      <c r="B16" s="8" t="s">
        <v>10</v>
      </c>
    </row>
    <row r="17" customFormat="false" ht="31.5" hidden="false" customHeight="true" outlineLevel="0" collapsed="false">
      <c r="B17" s="8" t="s">
        <v>11</v>
      </c>
    </row>
    <row r="18" customFormat="false" ht="31.5" hidden="false" customHeight="true" outlineLevel="0" collapsed="false">
      <c r="B18" s="8" t="s">
        <v>12</v>
      </c>
    </row>
    <row r="19" customFormat="false" ht="31.5" hidden="false" customHeight="true" outlineLevel="0" collapsed="false">
      <c r="B19" s="8" t="s">
        <v>13</v>
      </c>
    </row>
    <row r="20" customFormat="false" ht="31.5" hidden="false" customHeight="true" outlineLevel="0" collapsed="false">
      <c r="B20" s="8" t="s">
        <v>14</v>
      </c>
    </row>
    <row r="23" customFormat="false" ht="16.15" hidden="false" customHeight="false" outlineLevel="0" collapsed="false">
      <c r="B23" s="6" t="s">
        <v>15</v>
      </c>
    </row>
    <row r="24" customFormat="false" ht="31.5" hidden="false" customHeight="true" outlineLevel="0" collapsed="false">
      <c r="B24" s="8" t="s">
        <v>16</v>
      </c>
    </row>
    <row r="25" customFormat="false" ht="31.5" hidden="false" customHeight="true" outlineLevel="0" collapsed="false">
      <c r="B25" s="8" t="s">
        <v>17</v>
      </c>
    </row>
    <row r="26" customFormat="false" ht="31.5" hidden="false" customHeight="true" outlineLevel="0" collapsed="false">
      <c r="B26" s="8" t="s">
        <v>18</v>
      </c>
    </row>
    <row r="27" customFormat="false" ht="31.5" hidden="false" customHeight="true" outlineLevel="0" collapsed="false">
      <c r="B27" s="8" t="s">
        <v>19</v>
      </c>
    </row>
    <row r="28" customFormat="false" ht="31.5" hidden="false" customHeight="true" outlineLevel="0" collapsed="false">
      <c r="B28" s="8" t="s">
        <v>20</v>
      </c>
    </row>
    <row r="30" customFormat="false" ht="16.15" hidden="false" customHeight="false" outlineLevel="0" collapsed="false">
      <c r="B30" s="6" t="s">
        <v>21</v>
      </c>
    </row>
    <row r="31" customFormat="false" ht="30" hidden="false" customHeight="true" outlineLevel="0" collapsed="false">
      <c r="B31" s="8" t="s">
        <v>22</v>
      </c>
    </row>
    <row r="32" customFormat="false" ht="30" hidden="false" customHeight="true" outlineLevel="0" collapsed="false">
      <c r="B32" s="8" t="s">
        <v>23</v>
      </c>
    </row>
    <row r="33" customFormat="false" ht="30" hidden="false" customHeight="true" outlineLevel="0" collapsed="false">
      <c r="B33" s="8" t="s">
        <v>24</v>
      </c>
    </row>
    <row r="34" customFormat="false" ht="30" hidden="false" customHeight="true" outlineLevel="0" collapsed="false">
      <c r="B34" s="8" t="s">
        <v>25</v>
      </c>
    </row>
  </sheetData>
  <mergeCells count="1">
    <mergeCell ref="A11:B1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18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18"/>
    <col collapsed="false" customWidth="true" hidden="false" outlineLevel="0" max="2" min="2" style="0" width="26"/>
    <col collapsed="false" customWidth="true" hidden="false" outlineLevel="0" max="3" min="3" style="0" width="16"/>
    <col collapsed="false" customWidth="true" hidden="false" outlineLevel="0" max="4" min="4" style="0" width="15"/>
    <col collapsed="false" customWidth="true" hidden="false" outlineLevel="0" max="5" min="5" style="0" width="18"/>
    <col collapsed="false" customWidth="true" hidden="false" outlineLevel="0" max="6" min="6" style="0" width="20"/>
    <col collapsed="false" customWidth="true" hidden="false" outlineLevel="0" max="7" min="7" style="0" width="16"/>
  </cols>
  <sheetData>
    <row r="1" customFormat="false" ht="27.75" hidden="false" customHeight="true" outlineLevel="0" collapsed="false">
      <c r="A1" s="9" t="s">
        <v>26</v>
      </c>
      <c r="B1" s="9" t="s">
        <v>27</v>
      </c>
      <c r="C1" s="9" t="s">
        <v>28</v>
      </c>
      <c r="D1" s="9" t="s">
        <v>29</v>
      </c>
      <c r="E1" s="9" t="s">
        <v>30</v>
      </c>
      <c r="F1" s="9" t="s">
        <v>31</v>
      </c>
      <c r="G1" s="9" t="s">
        <v>32</v>
      </c>
    </row>
    <row r="2" customFormat="false" ht="15" hidden="false" customHeight="false" outlineLevel="0" collapsed="false">
      <c r="A2" s="10" t="s">
        <v>33</v>
      </c>
      <c r="B2" s="11" t="s">
        <v>34</v>
      </c>
      <c r="C2" s="10" t="s">
        <v>35</v>
      </c>
      <c r="D2" s="12" t="n">
        <v>46228</v>
      </c>
      <c r="E2" s="13" t="s">
        <v>36</v>
      </c>
      <c r="F2" s="14" t="n">
        <v>15000</v>
      </c>
      <c r="G2" s="13" t="s">
        <v>37</v>
      </c>
    </row>
    <row r="3" customFormat="false" ht="15" hidden="false" customHeight="false" outlineLevel="0" collapsed="false">
      <c r="A3" s="15" t="s">
        <v>38</v>
      </c>
      <c r="B3" s="16" t="s">
        <v>39</v>
      </c>
      <c r="C3" s="15" t="s">
        <v>40</v>
      </c>
      <c r="D3" s="17" t="n">
        <v>46213</v>
      </c>
      <c r="E3" s="18" t="s">
        <v>41</v>
      </c>
      <c r="F3" s="19" t="n">
        <v>8500</v>
      </c>
      <c r="G3" s="18" t="s">
        <v>37</v>
      </c>
    </row>
    <row r="4" customFormat="false" ht="15" hidden="false" customHeight="false" outlineLevel="0" collapsed="false">
      <c r="A4" s="10" t="s">
        <v>42</v>
      </c>
      <c r="B4" s="11" t="s">
        <v>43</v>
      </c>
      <c r="C4" s="10" t="s">
        <v>44</v>
      </c>
      <c r="D4" s="12" t="n">
        <v>46188</v>
      </c>
      <c r="E4" s="13" t="s">
        <v>45</v>
      </c>
      <c r="F4" s="14" t="n">
        <v>12000</v>
      </c>
      <c r="G4" s="13" t="s">
        <v>46</v>
      </c>
    </row>
    <row r="5" customFormat="false" ht="15" hidden="false" customHeight="false" outlineLevel="0" collapsed="false">
      <c r="A5" s="15" t="s">
        <v>47</v>
      </c>
      <c r="B5" s="16" t="s">
        <v>48</v>
      </c>
      <c r="C5" s="15" t="s">
        <v>49</v>
      </c>
      <c r="D5" s="17" t="n">
        <v>46162</v>
      </c>
      <c r="E5" s="18" t="s">
        <v>50</v>
      </c>
      <c r="F5" s="19" t="n">
        <v>25000</v>
      </c>
      <c r="G5" s="18" t="s">
        <v>46</v>
      </c>
    </row>
    <row r="6" customFormat="false" ht="15" hidden="false" customHeight="false" outlineLevel="0" collapsed="false">
      <c r="A6" s="10" t="s">
        <v>51</v>
      </c>
      <c r="B6" s="11" t="s">
        <v>52</v>
      </c>
      <c r="C6" s="10" t="s">
        <v>53</v>
      </c>
      <c r="D6" s="12" t="n">
        <v>46147</v>
      </c>
      <c r="E6" s="13" t="s">
        <v>54</v>
      </c>
      <c r="F6" s="14" t="n">
        <v>5000</v>
      </c>
      <c r="G6" s="13" t="s">
        <v>46</v>
      </c>
    </row>
    <row r="7" customFormat="false" ht="15" hidden="false" customHeight="false" outlineLevel="0" collapsed="false">
      <c r="A7" s="15" t="s">
        <v>55</v>
      </c>
      <c r="B7" s="16" t="s">
        <v>56</v>
      </c>
      <c r="C7" s="15" t="s">
        <v>57</v>
      </c>
      <c r="D7" s="17" t="n">
        <v>46127</v>
      </c>
      <c r="E7" s="18" t="s">
        <v>36</v>
      </c>
      <c r="F7" s="19" t="n">
        <v>18000</v>
      </c>
      <c r="G7" s="18" t="s">
        <v>46</v>
      </c>
    </row>
    <row r="8" customFormat="false" ht="15" hidden="false" customHeight="false" outlineLevel="0" collapsed="false">
      <c r="A8" s="10" t="s">
        <v>58</v>
      </c>
      <c r="B8" s="11" t="s">
        <v>59</v>
      </c>
      <c r="C8" s="10" t="s">
        <v>60</v>
      </c>
      <c r="D8" s="12" t="n">
        <v>46113</v>
      </c>
      <c r="E8" s="13" t="s">
        <v>41</v>
      </c>
      <c r="F8" s="14" t="n">
        <v>22000</v>
      </c>
      <c r="G8" s="13" t="s">
        <v>46</v>
      </c>
    </row>
    <row r="9" customFormat="false" ht="15" hidden="false" customHeight="false" outlineLevel="0" collapsed="false">
      <c r="A9" s="15" t="s">
        <v>61</v>
      </c>
      <c r="B9" s="16" t="s">
        <v>62</v>
      </c>
      <c r="C9" s="15" t="s">
        <v>63</v>
      </c>
      <c r="D9" s="17" t="n">
        <v>46096</v>
      </c>
      <c r="E9" s="18" t="s">
        <v>45</v>
      </c>
      <c r="F9" s="19" t="n">
        <v>9500</v>
      </c>
      <c r="G9" s="18" t="s">
        <v>64</v>
      </c>
    </row>
    <row r="10" customFormat="false" ht="15" hidden="false" customHeight="false" outlineLevel="0" collapsed="false">
      <c r="A10" s="10" t="s">
        <v>65</v>
      </c>
      <c r="B10" s="11" t="s">
        <v>66</v>
      </c>
      <c r="C10" s="10" t="s">
        <v>67</v>
      </c>
      <c r="D10" s="12" t="n">
        <v>46073</v>
      </c>
      <c r="E10" s="13" t="s">
        <v>50</v>
      </c>
      <c r="F10" s="14" t="n">
        <v>45000</v>
      </c>
      <c r="G10" s="13" t="s">
        <v>64</v>
      </c>
    </row>
    <row r="11" customFormat="false" ht="15" hidden="false" customHeight="false" outlineLevel="0" collapsed="false">
      <c r="A11" s="15" t="s">
        <v>68</v>
      </c>
      <c r="B11" s="16" t="s">
        <v>69</v>
      </c>
      <c r="C11" s="15" t="s">
        <v>70</v>
      </c>
      <c r="D11" s="17" t="n">
        <v>46047</v>
      </c>
      <c r="E11" s="18" t="s">
        <v>54</v>
      </c>
      <c r="F11" s="19" t="n">
        <v>6500</v>
      </c>
      <c r="G11" s="18" t="s">
        <v>64</v>
      </c>
    </row>
    <row r="12" customFormat="false" ht="15" hidden="false" customHeight="false" outlineLevel="0" collapsed="false">
      <c r="A12" s="10" t="s">
        <v>71</v>
      </c>
      <c r="B12" s="11" t="s">
        <v>72</v>
      </c>
      <c r="C12" s="10" t="s">
        <v>73</v>
      </c>
      <c r="D12" s="12" t="n">
        <v>46032</v>
      </c>
      <c r="E12" s="13" t="s">
        <v>41</v>
      </c>
      <c r="F12" s="14" t="n">
        <v>32000</v>
      </c>
      <c r="G12" s="13" t="s">
        <v>64</v>
      </c>
    </row>
    <row r="13" customFormat="false" ht="15" hidden="false" customHeight="false" outlineLevel="0" collapsed="false">
      <c r="A13" s="15" t="s">
        <v>74</v>
      </c>
      <c r="B13" s="16" t="s">
        <v>75</v>
      </c>
      <c r="C13" s="15" t="s">
        <v>76</v>
      </c>
      <c r="D13" s="17" t="n">
        <v>46011</v>
      </c>
      <c r="E13" s="18" t="s">
        <v>36</v>
      </c>
      <c r="F13" s="19" t="n">
        <v>14500</v>
      </c>
      <c r="G13" s="18" t="s">
        <v>77</v>
      </c>
    </row>
    <row r="14" customFormat="false" ht="15" hidden="false" customHeight="false" outlineLevel="0" collapsed="false">
      <c r="A14" s="10" t="s">
        <v>78</v>
      </c>
      <c r="B14" s="11" t="s">
        <v>79</v>
      </c>
      <c r="C14" s="10" t="s">
        <v>80</v>
      </c>
      <c r="D14" s="12" t="n">
        <v>45996</v>
      </c>
      <c r="E14" s="13" t="s">
        <v>45</v>
      </c>
      <c r="F14" s="14" t="n">
        <v>7500</v>
      </c>
      <c r="G14" s="13" t="s">
        <v>77</v>
      </c>
    </row>
    <row r="15" customFormat="false" ht="15" hidden="false" customHeight="false" outlineLevel="0" collapsed="false">
      <c r="A15" s="15" t="s">
        <v>33</v>
      </c>
      <c r="B15" s="16" t="s">
        <v>34</v>
      </c>
      <c r="C15" s="15" t="s">
        <v>81</v>
      </c>
      <c r="D15" s="17" t="n">
        <v>46235</v>
      </c>
      <c r="E15" s="18" t="s">
        <v>41</v>
      </c>
      <c r="F15" s="19" t="n">
        <v>11000</v>
      </c>
      <c r="G15" s="18" t="s">
        <v>37</v>
      </c>
    </row>
    <row r="16" customFormat="false" ht="15" hidden="false" customHeight="false" outlineLevel="0" collapsed="false">
      <c r="A16" s="10" t="s">
        <v>38</v>
      </c>
      <c r="B16" s="11" t="s">
        <v>39</v>
      </c>
      <c r="C16" s="10" t="s">
        <v>82</v>
      </c>
      <c r="D16" s="12" t="n">
        <v>46152</v>
      </c>
      <c r="E16" s="13" t="s">
        <v>50</v>
      </c>
      <c r="F16" s="14" t="n">
        <v>55000</v>
      </c>
      <c r="G16" s="13" t="s">
        <v>46</v>
      </c>
    </row>
    <row r="18" customFormat="false" ht="24" hidden="false" customHeight="true" outlineLevel="0" collapsed="false">
      <c r="A18" s="20" t="s">
        <v>83</v>
      </c>
      <c r="B18" s="20"/>
      <c r="C18" s="20"/>
      <c r="D18" s="20"/>
      <c r="E18" s="20"/>
      <c r="F18" s="20"/>
      <c r="G18" s="20"/>
    </row>
  </sheetData>
  <mergeCells count="1">
    <mergeCell ref="A18:G18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15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18"/>
    <col collapsed="false" customWidth="true" hidden="false" outlineLevel="0" max="2" min="2" style="0" width="26"/>
    <col collapsed="false" customWidth="true" hidden="false" outlineLevel="0" max="3" min="3" style="0" width="15"/>
    <col collapsed="false" customWidth="true" hidden="false" outlineLevel="0" max="4" min="4" style="0" width="14"/>
    <col collapsed="false" customWidth="true" hidden="false" outlineLevel="0" max="6" min="5" style="0" width="20"/>
    <col collapsed="false" customWidth="true" hidden="false" outlineLevel="0" max="7" min="7" style="0" width="15"/>
  </cols>
  <sheetData>
    <row r="1" customFormat="false" ht="27.75" hidden="false" customHeight="true" outlineLevel="0" collapsed="false">
      <c r="A1" s="9" t="s">
        <v>84</v>
      </c>
      <c r="B1" s="9" t="s">
        <v>27</v>
      </c>
      <c r="C1" s="9" t="s">
        <v>85</v>
      </c>
      <c r="D1" s="9" t="s">
        <v>86</v>
      </c>
      <c r="E1" s="9" t="s">
        <v>87</v>
      </c>
      <c r="F1" s="9" t="s">
        <v>88</v>
      </c>
      <c r="G1" s="9" t="s">
        <v>89</v>
      </c>
    </row>
    <row r="2" customFormat="false" ht="15" hidden="false" customHeight="false" outlineLevel="0" collapsed="false">
      <c r="A2" s="10" t="s">
        <v>33</v>
      </c>
      <c r="B2" s="11" t="s">
        <v>34</v>
      </c>
      <c r="C2" s="21" t="n">
        <v>1002</v>
      </c>
      <c r="D2" s="13" t="s">
        <v>37</v>
      </c>
      <c r="E2" s="14" t="n">
        <v>15000</v>
      </c>
      <c r="F2" s="10" t="s">
        <v>90</v>
      </c>
      <c r="G2" s="13" t="s">
        <v>91</v>
      </c>
    </row>
    <row r="3" customFormat="false" ht="15" hidden="false" customHeight="false" outlineLevel="0" collapsed="false">
      <c r="A3" s="15" t="s">
        <v>38</v>
      </c>
      <c r="B3" s="16" t="s">
        <v>39</v>
      </c>
      <c r="C3" s="22" t="n">
        <v>1005</v>
      </c>
      <c r="D3" s="18" t="s">
        <v>37</v>
      </c>
      <c r="E3" s="19" t="n">
        <v>8500</v>
      </c>
      <c r="F3" s="15" t="s">
        <v>92</v>
      </c>
      <c r="G3" s="18" t="s">
        <v>91</v>
      </c>
    </row>
    <row r="4" customFormat="false" ht="15" hidden="false" customHeight="false" outlineLevel="0" collapsed="false">
      <c r="A4" s="10" t="s">
        <v>42</v>
      </c>
      <c r="B4" s="11" t="s">
        <v>43</v>
      </c>
      <c r="C4" s="21" t="n">
        <v>1015</v>
      </c>
      <c r="D4" s="13" t="s">
        <v>46</v>
      </c>
      <c r="E4" s="14" t="n">
        <v>12000</v>
      </c>
      <c r="F4" s="10" t="s">
        <v>93</v>
      </c>
      <c r="G4" s="13" t="s">
        <v>91</v>
      </c>
    </row>
    <row r="5" customFormat="false" ht="15" hidden="false" customHeight="false" outlineLevel="0" collapsed="false">
      <c r="A5" s="15" t="s">
        <v>47</v>
      </c>
      <c r="B5" s="16" t="s">
        <v>48</v>
      </c>
      <c r="C5" s="22" t="n">
        <v>1031</v>
      </c>
      <c r="D5" s="18" t="s">
        <v>46</v>
      </c>
      <c r="E5" s="19" t="n">
        <v>25000</v>
      </c>
      <c r="F5" s="15" t="s">
        <v>94</v>
      </c>
      <c r="G5" s="18" t="s">
        <v>91</v>
      </c>
    </row>
    <row r="6" customFormat="false" ht="15" hidden="false" customHeight="false" outlineLevel="0" collapsed="false">
      <c r="A6" s="10" t="s">
        <v>51</v>
      </c>
      <c r="B6" s="11" t="s">
        <v>52</v>
      </c>
      <c r="C6" s="21" t="n">
        <v>1011</v>
      </c>
      <c r="D6" s="13" t="s">
        <v>46</v>
      </c>
      <c r="E6" s="14" t="n">
        <v>5000</v>
      </c>
      <c r="F6" s="10" t="s">
        <v>95</v>
      </c>
      <c r="G6" s="13" t="s">
        <v>91</v>
      </c>
    </row>
    <row r="7" customFormat="false" ht="15" hidden="false" customHeight="false" outlineLevel="0" collapsed="false">
      <c r="A7" s="15" t="s">
        <v>55</v>
      </c>
      <c r="B7" s="16" t="s">
        <v>56</v>
      </c>
      <c r="C7" s="22" t="n">
        <v>1002</v>
      </c>
      <c r="D7" s="18" t="s">
        <v>46</v>
      </c>
      <c r="E7" s="19" t="n">
        <v>18000</v>
      </c>
      <c r="F7" s="15" t="s">
        <v>96</v>
      </c>
      <c r="G7" s="18" t="s">
        <v>91</v>
      </c>
    </row>
    <row r="8" customFormat="false" ht="15" hidden="false" customHeight="false" outlineLevel="0" collapsed="false">
      <c r="A8" s="10" t="s">
        <v>58</v>
      </c>
      <c r="B8" s="11" t="s">
        <v>59</v>
      </c>
      <c r="C8" s="21" t="n">
        <v>1005</v>
      </c>
      <c r="D8" s="13" t="s">
        <v>46</v>
      </c>
      <c r="E8" s="14" t="n">
        <v>22000</v>
      </c>
      <c r="F8" s="10" t="s">
        <v>97</v>
      </c>
      <c r="G8" s="13" t="s">
        <v>91</v>
      </c>
    </row>
    <row r="9" customFormat="false" ht="15" hidden="false" customHeight="false" outlineLevel="0" collapsed="false">
      <c r="A9" s="15" t="s">
        <v>61</v>
      </c>
      <c r="B9" s="16" t="s">
        <v>62</v>
      </c>
      <c r="C9" s="22" t="n">
        <v>1015</v>
      </c>
      <c r="D9" s="18" t="s">
        <v>64</v>
      </c>
      <c r="E9" s="19" t="n">
        <v>9500</v>
      </c>
      <c r="F9" s="15" t="s">
        <v>98</v>
      </c>
      <c r="G9" s="18" t="s">
        <v>91</v>
      </c>
    </row>
    <row r="10" customFormat="false" ht="15" hidden="false" customHeight="false" outlineLevel="0" collapsed="false">
      <c r="A10" s="10" t="s">
        <v>33</v>
      </c>
      <c r="B10" s="11" t="s">
        <v>34</v>
      </c>
      <c r="C10" s="21" t="n">
        <v>1005</v>
      </c>
      <c r="D10" s="13" t="s">
        <v>37</v>
      </c>
      <c r="E10" s="14" t="n">
        <v>11000</v>
      </c>
      <c r="F10" s="10" t="s">
        <v>99</v>
      </c>
      <c r="G10" s="13" t="s">
        <v>91</v>
      </c>
    </row>
    <row r="11" customFormat="false" ht="15" hidden="false" customHeight="false" outlineLevel="0" collapsed="false">
      <c r="A11" s="15" t="s">
        <v>100</v>
      </c>
      <c r="B11" s="16" t="s">
        <v>101</v>
      </c>
      <c r="C11" s="22" t="n">
        <v>1002</v>
      </c>
      <c r="D11" s="18" t="s">
        <v>37</v>
      </c>
      <c r="E11" s="19" t="n">
        <v>8000</v>
      </c>
      <c r="F11" s="15" t="s">
        <v>102</v>
      </c>
      <c r="G11" s="18" t="s">
        <v>91</v>
      </c>
    </row>
    <row r="12" customFormat="false" ht="15" hidden="false" customHeight="false" outlineLevel="0" collapsed="false">
      <c r="A12" s="10" t="s">
        <v>103</v>
      </c>
      <c r="B12" s="11" t="s">
        <v>104</v>
      </c>
      <c r="C12" s="21" t="n">
        <v>1005</v>
      </c>
      <c r="D12" s="13" t="s">
        <v>37</v>
      </c>
      <c r="E12" s="14" t="n">
        <v>4500</v>
      </c>
      <c r="F12" s="10" t="s">
        <v>105</v>
      </c>
      <c r="G12" s="13" t="s">
        <v>91</v>
      </c>
    </row>
    <row r="13" customFormat="false" ht="15" hidden="false" customHeight="false" outlineLevel="0" collapsed="false">
      <c r="A13" s="15" t="s">
        <v>106</v>
      </c>
      <c r="B13" s="16" t="s">
        <v>107</v>
      </c>
      <c r="C13" s="22" t="n">
        <v>1031</v>
      </c>
      <c r="D13" s="18" t="s">
        <v>46</v>
      </c>
      <c r="E13" s="19" t="n">
        <v>12500</v>
      </c>
      <c r="F13" s="15" t="s">
        <v>108</v>
      </c>
      <c r="G13" s="18" t="s">
        <v>91</v>
      </c>
    </row>
    <row r="15" customFormat="false" ht="24" hidden="false" customHeight="true" outlineLevel="0" collapsed="false">
      <c r="A15" s="20" t="s">
        <v>109</v>
      </c>
      <c r="B15" s="20"/>
      <c r="C15" s="20"/>
      <c r="D15" s="20"/>
      <c r="E15" s="20"/>
      <c r="F15" s="20"/>
      <c r="G15" s="20"/>
    </row>
  </sheetData>
  <mergeCells count="1">
    <mergeCell ref="A15:G15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14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18"/>
    <col collapsed="false" customWidth="true" hidden="false" outlineLevel="0" max="2" min="2" style="0" width="16"/>
    <col collapsed="false" customWidth="true" hidden="false" outlineLevel="0" max="3" min="3" style="0" width="55"/>
  </cols>
  <sheetData>
    <row r="1" customFormat="false" ht="27.75" hidden="false" customHeight="true" outlineLevel="0" collapsed="false">
      <c r="A1" s="9" t="s">
        <v>110</v>
      </c>
      <c r="B1" s="9" t="s">
        <v>85</v>
      </c>
      <c r="C1" s="9" t="s">
        <v>111</v>
      </c>
    </row>
    <row r="2" customFormat="false" ht="15" hidden="false" customHeight="false" outlineLevel="0" collapsed="false">
      <c r="A2" s="23" t="s">
        <v>112</v>
      </c>
      <c r="B2" s="21" t="n">
        <v>1003</v>
      </c>
      <c r="C2" s="11" t="s">
        <v>113</v>
      </c>
    </row>
    <row r="3" customFormat="false" ht="15" hidden="false" customHeight="false" outlineLevel="0" collapsed="false">
      <c r="A3" s="24" t="s">
        <v>36</v>
      </c>
      <c r="B3" s="22" t="n">
        <v>1002</v>
      </c>
      <c r="C3" s="16" t="s">
        <v>114</v>
      </c>
    </row>
    <row r="4" customFormat="false" ht="15" hidden="false" customHeight="false" outlineLevel="0" collapsed="false">
      <c r="A4" s="23" t="s">
        <v>45</v>
      </c>
      <c r="B4" s="21" t="n">
        <v>1015</v>
      </c>
      <c r="C4" s="11" t="s">
        <v>115</v>
      </c>
    </row>
    <row r="5" customFormat="false" ht="15" hidden="false" customHeight="false" outlineLevel="0" collapsed="false">
      <c r="A5" s="24" t="s">
        <v>116</v>
      </c>
      <c r="B5" s="22" t="n">
        <v>1004</v>
      </c>
      <c r="C5" s="16" t="s">
        <v>117</v>
      </c>
    </row>
    <row r="6" customFormat="false" ht="15" hidden="false" customHeight="false" outlineLevel="0" collapsed="false">
      <c r="A6" s="23" t="s">
        <v>41</v>
      </c>
      <c r="B6" s="21" t="n">
        <v>1005</v>
      </c>
      <c r="C6" s="11" t="s">
        <v>118</v>
      </c>
    </row>
    <row r="7" customFormat="false" ht="15" hidden="false" customHeight="false" outlineLevel="0" collapsed="false">
      <c r="A7" s="24" t="s">
        <v>54</v>
      </c>
      <c r="B7" s="22" t="n">
        <v>1011</v>
      </c>
      <c r="C7" s="16" t="s">
        <v>119</v>
      </c>
    </row>
    <row r="8" customFormat="false" ht="15" hidden="false" customHeight="false" outlineLevel="0" collapsed="false">
      <c r="A8" s="23" t="s">
        <v>50</v>
      </c>
      <c r="B8" s="21" t="n">
        <v>1031</v>
      </c>
      <c r="C8" s="11" t="s">
        <v>120</v>
      </c>
    </row>
    <row r="9" customFormat="false" ht="15" hidden="false" customHeight="false" outlineLevel="0" collapsed="false">
      <c r="A9" s="24" t="s">
        <v>121</v>
      </c>
      <c r="B9" s="22" t="n">
        <v>1024</v>
      </c>
      <c r="C9" s="16" t="s">
        <v>122</v>
      </c>
    </row>
    <row r="10" customFormat="false" ht="15" hidden="false" customHeight="false" outlineLevel="0" collapsed="false">
      <c r="A10" s="23" t="s">
        <v>123</v>
      </c>
      <c r="B10" s="21" t="n">
        <v>1017</v>
      </c>
      <c r="C10" s="11" t="s">
        <v>124</v>
      </c>
    </row>
    <row r="11" customFormat="false" ht="15" hidden="false" customHeight="false" outlineLevel="0" collapsed="false">
      <c r="A11" s="24" t="s">
        <v>125</v>
      </c>
      <c r="B11" s="22" t="n">
        <v>1023</v>
      </c>
      <c r="C11" s="16" t="s">
        <v>126</v>
      </c>
    </row>
    <row r="12" customFormat="false" ht="15" hidden="false" customHeight="false" outlineLevel="0" collapsed="false">
      <c r="A12" s="23" t="s">
        <v>127</v>
      </c>
      <c r="B12" s="21" t="n">
        <v>1018</v>
      </c>
      <c r="C12" s="11" t="s">
        <v>128</v>
      </c>
    </row>
    <row r="14" customFormat="false" ht="24" hidden="false" customHeight="true" outlineLevel="0" collapsed="false">
      <c r="A14" s="20" t="s">
        <v>129</v>
      </c>
      <c r="B14" s="20"/>
      <c r="C14" s="20"/>
    </row>
  </sheetData>
  <mergeCells count="1">
    <mergeCell ref="A14:C14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18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16"/>
    <col collapsed="false" customWidth="true" hidden="false" outlineLevel="0" max="2" min="2" style="0" width="24"/>
    <col collapsed="false" customWidth="true" hidden="false" outlineLevel="0" max="3" min="3" style="0" width="16"/>
    <col collapsed="false" customWidth="true" hidden="false" outlineLevel="0" max="4" min="4" style="0" width="20"/>
    <col collapsed="false" customWidth="true" hidden="false" outlineLevel="0" max="5" min="5" style="0" width="15"/>
    <col collapsed="false" customWidth="true" hidden="false" outlineLevel="0" max="6" min="6" style="0" width="18"/>
    <col collapsed="false" customWidth="true" hidden="false" outlineLevel="0" max="7" min="7" style="0" width="24"/>
    <col collapsed="false" customWidth="true" hidden="false" outlineLevel="0" max="8" min="8" style="0" width="18"/>
    <col collapsed="false" customWidth="true" hidden="false" outlineLevel="0" max="9" min="9" style="0" width="12"/>
    <col collapsed="false" customWidth="true" hidden="false" outlineLevel="0" max="10" min="10" style="0" width="15"/>
    <col collapsed="false" customWidth="true" hidden="false" outlineLevel="0" max="11" min="11" style="0" width="16"/>
  </cols>
  <sheetData>
    <row r="1" customFormat="false" ht="27.75" hidden="false" customHeight="true" outlineLevel="0" collapsed="false">
      <c r="A1" s="9" t="s">
        <v>84</v>
      </c>
      <c r="B1" s="9" t="s">
        <v>27</v>
      </c>
      <c r="C1" s="9" t="s">
        <v>28</v>
      </c>
      <c r="D1" s="9" t="s">
        <v>31</v>
      </c>
      <c r="E1" s="9" t="s">
        <v>110</v>
      </c>
      <c r="F1" s="9" t="s">
        <v>130</v>
      </c>
      <c r="G1" s="9" t="s">
        <v>131</v>
      </c>
      <c r="H1" s="9" t="s">
        <v>132</v>
      </c>
      <c r="I1" s="9" t="s">
        <v>133</v>
      </c>
      <c r="J1" s="9" t="s">
        <v>134</v>
      </c>
      <c r="K1" s="9" t="s">
        <v>135</v>
      </c>
    </row>
    <row r="2" customFormat="false" ht="15" hidden="false" customHeight="false" outlineLevel="0" collapsed="false">
      <c r="A2" s="10" t="str">
        <f aca="false">'TDS Receivable Input'!A2</f>
        <v>AAACR0000A</v>
      </c>
      <c r="B2" s="11" t="str">
        <f aca="false">'TDS Receivable Input'!B2</f>
        <v>Deductor A Ltd</v>
      </c>
      <c r="C2" s="10" t="str">
        <f aca="false">'TDS Receivable Input'!C2</f>
        <v>INV-2026-1001</v>
      </c>
      <c r="D2" s="14" t="n">
        <f aca="false">'TDS Receivable Input'!F2</f>
        <v>15000</v>
      </c>
      <c r="E2" s="13" t="str">
        <f aca="false">'TDS Receivable Input'!E2</f>
        <v>194C</v>
      </c>
      <c r="F2" s="21" t="n">
        <f aca="false">INDEX('Cross-Era Mapping'!$B$2:$B$12,MATCH(E2,'Cross-Era Mapping'!$A$2:$A$12,0))</f>
        <v>1002</v>
      </c>
      <c r="G2" s="14" t="n">
        <f aca="false">SUMIFS('Form 168 Download'!$E$2:$E$13,'Form 168 Download'!$A$2:$A$13,A2,'Form 168 Download'!$C$2:$C$13,F2,'Form 168 Download'!$D$2:$D$13,'TDS Receivable Input'!G2)</f>
        <v>15000</v>
      </c>
      <c r="H2" s="14" t="n">
        <f aca="false">D2-G2</f>
        <v>0</v>
      </c>
      <c r="I2" s="21" t="n">
        <f aca="true">TODAY()-'TDS Receivable Input'!D2</f>
        <v>22</v>
      </c>
      <c r="J2" s="13" t="str">
        <f aca="false">IF(I2&lt;60,"0-60",IF(I2&lt;120,"61-120",IF(I2&lt;180,"121-180","180+")))</f>
        <v>0-60</v>
      </c>
      <c r="K2" s="13" t="str">
        <f aca="false">IF(I2&gt;180,"ESCALATE","")</f>
        <v/>
      </c>
    </row>
    <row r="3" customFormat="false" ht="15" hidden="false" customHeight="false" outlineLevel="0" collapsed="false">
      <c r="A3" s="15" t="str">
        <f aca="false">'TDS Receivable Input'!A3</f>
        <v>AAACS0001B</v>
      </c>
      <c r="B3" s="16" t="str">
        <f aca="false">'TDS Receivable Input'!B3</f>
        <v>Deductor B Pvt Ltd</v>
      </c>
      <c r="C3" s="15" t="str">
        <f aca="false">'TDS Receivable Input'!C3</f>
        <v>INV-2026-1002</v>
      </c>
      <c r="D3" s="19" t="n">
        <f aca="false">'TDS Receivable Input'!F3</f>
        <v>8500</v>
      </c>
      <c r="E3" s="18" t="str">
        <f aca="false">'TDS Receivable Input'!E3</f>
        <v>194J</v>
      </c>
      <c r="F3" s="22" t="n">
        <f aca="false">INDEX('Cross-Era Mapping'!$B$2:$B$12,MATCH(E3,'Cross-Era Mapping'!$A$2:$A$12,0))</f>
        <v>1005</v>
      </c>
      <c r="G3" s="19" t="n">
        <f aca="false">SUMIFS('Form 168 Download'!$E$2:$E$13,'Form 168 Download'!$A$2:$A$13,A3,'Form 168 Download'!$C$2:$C$13,F3,'Form 168 Download'!$D$2:$D$13,'TDS Receivable Input'!G3)</f>
        <v>8500</v>
      </c>
      <c r="H3" s="19" t="n">
        <f aca="false">D3-G3</f>
        <v>0</v>
      </c>
      <c r="I3" s="22" t="n">
        <f aca="true">TODAY()-'TDS Receivable Input'!D3</f>
        <v>37</v>
      </c>
      <c r="J3" s="18" t="str">
        <f aca="false">IF(I3&lt;60,"0-60",IF(I3&lt;120,"61-120",IF(I3&lt;180,"121-180","180+")))</f>
        <v>0-60</v>
      </c>
      <c r="K3" s="18" t="str">
        <f aca="false">IF(I3&gt;180,"ESCALATE","")</f>
        <v/>
      </c>
    </row>
    <row r="4" customFormat="false" ht="15" hidden="false" customHeight="false" outlineLevel="0" collapsed="false">
      <c r="A4" s="10" t="str">
        <f aca="false">'TDS Receivable Input'!A4</f>
        <v>AAACT0002C</v>
      </c>
      <c r="B4" s="11" t="str">
        <f aca="false">'TDS Receivable Input'!B4</f>
        <v>Deductor C Enterprises</v>
      </c>
      <c r="C4" s="10" t="str">
        <f aca="false">'TDS Receivable Input'!C4</f>
        <v>INV-2026-1003</v>
      </c>
      <c r="D4" s="14" t="n">
        <f aca="false">'TDS Receivable Input'!F4</f>
        <v>12000</v>
      </c>
      <c r="E4" s="13" t="str">
        <f aca="false">'TDS Receivable Input'!E4</f>
        <v>194H</v>
      </c>
      <c r="F4" s="21" t="n">
        <f aca="false">INDEX('Cross-Era Mapping'!$B$2:$B$12,MATCH(E4,'Cross-Era Mapping'!$A$2:$A$12,0))</f>
        <v>1015</v>
      </c>
      <c r="G4" s="14" t="n">
        <f aca="false">SUMIFS('Form 168 Download'!$E$2:$E$13,'Form 168 Download'!$A$2:$A$13,A4,'Form 168 Download'!$C$2:$C$13,F4,'Form 168 Download'!$D$2:$D$13,'TDS Receivable Input'!G4)</f>
        <v>12000</v>
      </c>
      <c r="H4" s="14" t="n">
        <f aca="false">D4-G4</f>
        <v>0</v>
      </c>
      <c r="I4" s="21" t="n">
        <f aca="true">TODAY()-'TDS Receivable Input'!D4</f>
        <v>62</v>
      </c>
      <c r="J4" s="13" t="str">
        <f aca="false">IF(I4&lt;60,"0-60",IF(I4&lt;120,"61-120",IF(I4&lt;180,"121-180","180+")))</f>
        <v>61-120</v>
      </c>
      <c r="K4" s="13" t="str">
        <f aca="false">IF(I4&gt;180,"ESCALATE","")</f>
        <v/>
      </c>
    </row>
    <row r="5" customFormat="false" ht="15" hidden="false" customHeight="false" outlineLevel="0" collapsed="false">
      <c r="A5" s="15" t="str">
        <f aca="false">'TDS Receivable Input'!A5</f>
        <v>AAACU0003D</v>
      </c>
      <c r="B5" s="16" t="str">
        <f aca="false">'TDS Receivable Input'!B5</f>
        <v>Deductor D Traders</v>
      </c>
      <c r="C5" s="15" t="str">
        <f aca="false">'TDS Receivable Input'!C5</f>
        <v>INV-2026-1004</v>
      </c>
      <c r="D5" s="19" t="n">
        <f aca="false">'TDS Receivable Input'!F5</f>
        <v>25000</v>
      </c>
      <c r="E5" s="18" t="str">
        <f aca="false">'TDS Receivable Input'!E5</f>
        <v>194Q</v>
      </c>
      <c r="F5" s="22" t="n">
        <f aca="false">INDEX('Cross-Era Mapping'!$B$2:$B$12,MATCH(E5,'Cross-Era Mapping'!$A$2:$A$12,0))</f>
        <v>1031</v>
      </c>
      <c r="G5" s="19" t="n">
        <f aca="false">SUMIFS('Form 168 Download'!$E$2:$E$13,'Form 168 Download'!$A$2:$A$13,A5,'Form 168 Download'!$C$2:$C$13,F5,'Form 168 Download'!$D$2:$D$13,'TDS Receivable Input'!G5)</f>
        <v>25000</v>
      </c>
      <c r="H5" s="19" t="n">
        <f aca="false">D5-G5</f>
        <v>0</v>
      </c>
      <c r="I5" s="22" t="n">
        <f aca="true">TODAY()-'TDS Receivable Input'!D5</f>
        <v>88</v>
      </c>
      <c r="J5" s="18" t="str">
        <f aca="false">IF(I5&lt;60,"0-60",IF(I5&lt;120,"61-120",IF(I5&lt;180,"121-180","180+")))</f>
        <v>61-120</v>
      </c>
      <c r="K5" s="18" t="str">
        <f aca="false">IF(I5&gt;180,"ESCALATE","")</f>
        <v/>
      </c>
    </row>
    <row r="6" customFormat="false" ht="15" hidden="false" customHeight="false" outlineLevel="0" collapsed="false">
      <c r="A6" s="10" t="str">
        <f aca="false">'TDS Receivable Input'!A6</f>
        <v>AAACV0004E</v>
      </c>
      <c r="B6" s="11" t="str">
        <f aca="false">'TDS Receivable Input'!B6</f>
        <v>Deductor E Logistics</v>
      </c>
      <c r="C6" s="10" t="str">
        <f aca="false">'TDS Receivable Input'!C6</f>
        <v>INV-2026-1005</v>
      </c>
      <c r="D6" s="14" t="n">
        <f aca="false">'TDS Receivable Input'!F6</f>
        <v>5000</v>
      </c>
      <c r="E6" s="13" t="str">
        <f aca="false">'TDS Receivable Input'!E6</f>
        <v>194O</v>
      </c>
      <c r="F6" s="21" t="n">
        <f aca="false">INDEX('Cross-Era Mapping'!$B$2:$B$12,MATCH(E6,'Cross-Era Mapping'!$A$2:$A$12,0))</f>
        <v>1011</v>
      </c>
      <c r="G6" s="14" t="n">
        <f aca="false">SUMIFS('Form 168 Download'!$E$2:$E$13,'Form 168 Download'!$A$2:$A$13,A6,'Form 168 Download'!$C$2:$C$13,F6,'Form 168 Download'!$D$2:$D$13,'TDS Receivable Input'!G6)</f>
        <v>5000</v>
      </c>
      <c r="H6" s="14" t="n">
        <f aca="false">D6-G6</f>
        <v>0</v>
      </c>
      <c r="I6" s="21" t="n">
        <f aca="true">TODAY()-'TDS Receivable Input'!D6</f>
        <v>103</v>
      </c>
      <c r="J6" s="13" t="str">
        <f aca="false">IF(I6&lt;60,"0-60",IF(I6&lt;120,"61-120",IF(I6&lt;180,"121-180","180+")))</f>
        <v>61-120</v>
      </c>
      <c r="K6" s="13" t="str">
        <f aca="false">IF(I6&gt;180,"ESCALATE","")</f>
        <v/>
      </c>
    </row>
    <row r="7" customFormat="false" ht="15" hidden="false" customHeight="false" outlineLevel="0" collapsed="false">
      <c r="A7" s="15" t="str">
        <f aca="false">'TDS Receivable Input'!A7</f>
        <v>AAACW0005F</v>
      </c>
      <c r="B7" s="16" t="str">
        <f aca="false">'TDS Receivable Input'!B7</f>
        <v>Deductor F Solutions</v>
      </c>
      <c r="C7" s="15" t="str">
        <f aca="false">'TDS Receivable Input'!C7</f>
        <v>INV-2026-1006</v>
      </c>
      <c r="D7" s="19" t="n">
        <f aca="false">'TDS Receivable Input'!F7</f>
        <v>18000</v>
      </c>
      <c r="E7" s="18" t="str">
        <f aca="false">'TDS Receivable Input'!E7</f>
        <v>194C</v>
      </c>
      <c r="F7" s="22" t="n">
        <f aca="false">INDEX('Cross-Era Mapping'!$B$2:$B$12,MATCH(E7,'Cross-Era Mapping'!$A$2:$A$12,0))</f>
        <v>1002</v>
      </c>
      <c r="G7" s="19" t="n">
        <f aca="false">SUMIFS('Form 168 Download'!$E$2:$E$13,'Form 168 Download'!$A$2:$A$13,A7,'Form 168 Download'!$C$2:$C$13,F7,'Form 168 Download'!$D$2:$D$13,'TDS Receivable Input'!G7)</f>
        <v>18000</v>
      </c>
      <c r="H7" s="19" t="n">
        <f aca="false">D7-G7</f>
        <v>0</v>
      </c>
      <c r="I7" s="22" t="n">
        <f aca="true">TODAY()-'TDS Receivable Input'!D7</f>
        <v>123</v>
      </c>
      <c r="J7" s="18" t="str">
        <f aca="false">IF(I7&lt;60,"0-60",IF(I7&lt;120,"61-120",IF(I7&lt;180,"121-180","180+")))</f>
        <v>121-180</v>
      </c>
      <c r="K7" s="18" t="str">
        <f aca="false">IF(I7&gt;180,"ESCALATE","")</f>
        <v/>
      </c>
    </row>
    <row r="8" customFormat="false" ht="15" hidden="false" customHeight="false" outlineLevel="0" collapsed="false">
      <c r="A8" s="10" t="str">
        <f aca="false">'TDS Receivable Input'!A8</f>
        <v>AAACX0006G</v>
      </c>
      <c r="B8" s="11" t="str">
        <f aca="false">'TDS Receivable Input'!B8</f>
        <v>Deductor G Industries</v>
      </c>
      <c r="C8" s="10" t="str">
        <f aca="false">'TDS Receivable Input'!C8</f>
        <v>INV-2026-1007</v>
      </c>
      <c r="D8" s="14" t="n">
        <f aca="false">'TDS Receivable Input'!F8</f>
        <v>22000</v>
      </c>
      <c r="E8" s="13" t="str">
        <f aca="false">'TDS Receivable Input'!E8</f>
        <v>194J</v>
      </c>
      <c r="F8" s="21" t="n">
        <f aca="false">INDEX('Cross-Era Mapping'!$B$2:$B$12,MATCH(E8,'Cross-Era Mapping'!$A$2:$A$12,0))</f>
        <v>1005</v>
      </c>
      <c r="G8" s="14" t="n">
        <f aca="false">SUMIFS('Form 168 Download'!$E$2:$E$13,'Form 168 Download'!$A$2:$A$13,A8,'Form 168 Download'!$C$2:$C$13,F8,'Form 168 Download'!$D$2:$D$13,'TDS Receivable Input'!G8)</f>
        <v>22000</v>
      </c>
      <c r="H8" s="14" t="n">
        <f aca="false">D8-G8</f>
        <v>0</v>
      </c>
      <c r="I8" s="21" t="n">
        <f aca="true">TODAY()-'TDS Receivable Input'!D8</f>
        <v>137</v>
      </c>
      <c r="J8" s="13" t="str">
        <f aca="false">IF(I8&lt;60,"0-60",IF(I8&lt;120,"61-120",IF(I8&lt;180,"121-180","180+")))</f>
        <v>121-180</v>
      </c>
      <c r="K8" s="13" t="str">
        <f aca="false">IF(I8&gt;180,"ESCALATE","")</f>
        <v/>
      </c>
    </row>
    <row r="9" customFormat="false" ht="15" hidden="false" customHeight="false" outlineLevel="0" collapsed="false">
      <c r="A9" s="15" t="str">
        <f aca="false">'TDS Receivable Input'!A9</f>
        <v>AAACY0007H</v>
      </c>
      <c r="B9" s="16" t="str">
        <f aca="false">'TDS Receivable Input'!B9</f>
        <v>Deductor H Services</v>
      </c>
      <c r="C9" s="15" t="str">
        <f aca="false">'TDS Receivable Input'!C9</f>
        <v>INV-2026-1008</v>
      </c>
      <c r="D9" s="19" t="n">
        <f aca="false">'TDS Receivable Input'!F9</f>
        <v>9500</v>
      </c>
      <c r="E9" s="18" t="str">
        <f aca="false">'TDS Receivable Input'!E9</f>
        <v>194H</v>
      </c>
      <c r="F9" s="22" t="n">
        <f aca="false">INDEX('Cross-Era Mapping'!$B$2:$B$12,MATCH(E9,'Cross-Era Mapping'!$A$2:$A$12,0))</f>
        <v>1015</v>
      </c>
      <c r="G9" s="19" t="n">
        <f aca="false">SUMIFS('Form 168 Download'!$E$2:$E$13,'Form 168 Download'!$A$2:$A$13,A9,'Form 168 Download'!$C$2:$C$13,F9,'Form 168 Download'!$D$2:$D$13,'TDS Receivable Input'!G9)</f>
        <v>9500</v>
      </c>
      <c r="H9" s="19" t="n">
        <f aca="false">D9-G9</f>
        <v>0</v>
      </c>
      <c r="I9" s="22" t="n">
        <f aca="true">TODAY()-'TDS Receivable Input'!D9</f>
        <v>154</v>
      </c>
      <c r="J9" s="18" t="str">
        <f aca="false">IF(I9&lt;60,"0-60",IF(I9&lt;120,"61-120",IF(I9&lt;180,"121-180","180+")))</f>
        <v>121-180</v>
      </c>
      <c r="K9" s="18" t="str">
        <f aca="false">IF(I9&gt;180,"ESCALATE","")</f>
        <v/>
      </c>
    </row>
    <row r="10" customFormat="false" ht="15" hidden="false" customHeight="false" outlineLevel="0" collapsed="false">
      <c r="A10" s="10" t="str">
        <f aca="false">'TDS Receivable Input'!A10</f>
        <v>AAACZ0008I</v>
      </c>
      <c r="B10" s="11" t="str">
        <f aca="false">'TDS Receivable Input'!B10</f>
        <v>Deductor I Manufacturing</v>
      </c>
      <c r="C10" s="10" t="str">
        <f aca="false">'TDS Receivable Input'!C10</f>
        <v>INV-2026-1009</v>
      </c>
      <c r="D10" s="14" t="n">
        <f aca="false">'TDS Receivable Input'!F10</f>
        <v>45000</v>
      </c>
      <c r="E10" s="13" t="str">
        <f aca="false">'TDS Receivable Input'!E10</f>
        <v>194Q</v>
      </c>
      <c r="F10" s="21" t="n">
        <f aca="false">INDEX('Cross-Era Mapping'!$B$2:$B$12,MATCH(E10,'Cross-Era Mapping'!$A$2:$A$12,0))</f>
        <v>1031</v>
      </c>
      <c r="G10" s="14" t="n">
        <f aca="false">SUMIFS('Form 168 Download'!$E$2:$E$13,'Form 168 Download'!$A$2:$A$13,A10,'Form 168 Download'!$C$2:$C$13,F10,'Form 168 Download'!$D$2:$D$13,'TDS Receivable Input'!G10)</f>
        <v>0</v>
      </c>
      <c r="H10" s="14" t="n">
        <f aca="false">D10-G10</f>
        <v>45000</v>
      </c>
      <c r="I10" s="21" t="n">
        <f aca="true">TODAY()-'TDS Receivable Input'!D10</f>
        <v>177</v>
      </c>
      <c r="J10" s="13" t="str">
        <f aca="false">IF(I10&lt;60,"0-60",IF(I10&lt;120,"61-120",IF(I10&lt;180,"121-180","180+")))</f>
        <v>121-180</v>
      </c>
      <c r="K10" s="13" t="str">
        <f aca="false">IF(I10&gt;180,"ESCALATE","")</f>
        <v/>
      </c>
    </row>
    <row r="11" customFormat="false" ht="15" hidden="false" customHeight="false" outlineLevel="0" collapsed="false">
      <c r="A11" s="15" t="str">
        <f aca="false">'TDS Receivable Input'!A11</f>
        <v>AAADA0009J</v>
      </c>
      <c r="B11" s="16" t="str">
        <f aca="false">'TDS Receivable Input'!B11</f>
        <v>Deductor J Retail</v>
      </c>
      <c r="C11" s="15" t="str">
        <f aca="false">'TDS Receivable Input'!C11</f>
        <v>INV-2026-1010</v>
      </c>
      <c r="D11" s="19" t="n">
        <f aca="false">'TDS Receivable Input'!F11</f>
        <v>6500</v>
      </c>
      <c r="E11" s="18" t="str">
        <f aca="false">'TDS Receivable Input'!E11</f>
        <v>194O</v>
      </c>
      <c r="F11" s="22" t="n">
        <f aca="false">INDEX('Cross-Era Mapping'!$B$2:$B$12,MATCH(E11,'Cross-Era Mapping'!$A$2:$A$12,0))</f>
        <v>1011</v>
      </c>
      <c r="G11" s="19" t="n">
        <f aca="false">SUMIFS('Form 168 Download'!$E$2:$E$13,'Form 168 Download'!$A$2:$A$13,A11,'Form 168 Download'!$C$2:$C$13,F11,'Form 168 Download'!$D$2:$D$13,'TDS Receivable Input'!G11)</f>
        <v>0</v>
      </c>
      <c r="H11" s="19" t="n">
        <f aca="false">D11-G11</f>
        <v>6500</v>
      </c>
      <c r="I11" s="22" t="n">
        <f aca="true">TODAY()-'TDS Receivable Input'!D11</f>
        <v>203</v>
      </c>
      <c r="J11" s="18" t="str">
        <f aca="false">IF(I11&lt;60,"0-60",IF(I11&lt;120,"61-120",IF(I11&lt;180,"121-180","180+")))</f>
        <v>180+</v>
      </c>
      <c r="K11" s="18" t="str">
        <f aca="false">IF(I11&gt;180,"ESCALATE","")</f>
        <v>ESCALATE</v>
      </c>
    </row>
    <row r="12" customFormat="false" ht="15" hidden="false" customHeight="false" outlineLevel="0" collapsed="false">
      <c r="A12" s="10" t="str">
        <f aca="false">'TDS Receivable Input'!A12</f>
        <v>AAADB0010K</v>
      </c>
      <c r="B12" s="11" t="str">
        <f aca="false">'TDS Receivable Input'!B12</f>
        <v>Deductor K Consulting</v>
      </c>
      <c r="C12" s="10" t="str">
        <f aca="false">'TDS Receivable Input'!C12</f>
        <v>INV-2026-1011</v>
      </c>
      <c r="D12" s="14" t="n">
        <f aca="false">'TDS Receivable Input'!F12</f>
        <v>32000</v>
      </c>
      <c r="E12" s="13" t="str">
        <f aca="false">'TDS Receivable Input'!E12</f>
        <v>194J</v>
      </c>
      <c r="F12" s="21" t="n">
        <f aca="false">INDEX('Cross-Era Mapping'!$B$2:$B$12,MATCH(E12,'Cross-Era Mapping'!$A$2:$A$12,0))</f>
        <v>1005</v>
      </c>
      <c r="G12" s="14" t="n">
        <f aca="false">SUMIFS('Form 168 Download'!$E$2:$E$13,'Form 168 Download'!$A$2:$A$13,A12,'Form 168 Download'!$C$2:$C$13,F12,'Form 168 Download'!$D$2:$D$13,'TDS Receivable Input'!G12)</f>
        <v>0</v>
      </c>
      <c r="H12" s="14" t="n">
        <f aca="false">D12-G12</f>
        <v>32000</v>
      </c>
      <c r="I12" s="21" t="n">
        <f aca="true">TODAY()-'TDS Receivable Input'!D12</f>
        <v>218</v>
      </c>
      <c r="J12" s="13" t="str">
        <f aca="false">IF(I12&lt;60,"0-60",IF(I12&lt;120,"61-120",IF(I12&lt;180,"121-180","180+")))</f>
        <v>180+</v>
      </c>
      <c r="K12" s="13" t="str">
        <f aca="false">IF(I12&gt;180,"ESCALATE","")</f>
        <v>ESCALATE</v>
      </c>
    </row>
    <row r="13" customFormat="false" ht="15" hidden="false" customHeight="false" outlineLevel="0" collapsed="false">
      <c r="A13" s="15" t="str">
        <f aca="false">'TDS Receivable Input'!A13</f>
        <v>AAADC0011L</v>
      </c>
      <c r="B13" s="16" t="str">
        <f aca="false">'TDS Receivable Input'!B13</f>
        <v>Deductor L Distributors</v>
      </c>
      <c r="C13" s="15" t="str">
        <f aca="false">'TDS Receivable Input'!C13</f>
        <v>INV-2026-1012</v>
      </c>
      <c r="D13" s="19" t="n">
        <f aca="false">'TDS Receivable Input'!F13</f>
        <v>14500</v>
      </c>
      <c r="E13" s="18" t="str">
        <f aca="false">'TDS Receivable Input'!E13</f>
        <v>194C</v>
      </c>
      <c r="F13" s="22" t="n">
        <f aca="false">INDEX('Cross-Era Mapping'!$B$2:$B$12,MATCH(E13,'Cross-Era Mapping'!$A$2:$A$12,0))</f>
        <v>1002</v>
      </c>
      <c r="G13" s="19" t="n">
        <f aca="false">SUMIFS('Form 168 Download'!$E$2:$E$13,'Form 168 Download'!$A$2:$A$13,A13,'Form 168 Download'!$C$2:$C$13,F13,'Form 168 Download'!$D$2:$D$13,'TDS Receivable Input'!G13)</f>
        <v>0</v>
      </c>
      <c r="H13" s="19" t="n">
        <f aca="false">D13-G13</f>
        <v>14500</v>
      </c>
      <c r="I13" s="22" t="n">
        <f aca="true">TODAY()-'TDS Receivable Input'!D13</f>
        <v>239</v>
      </c>
      <c r="J13" s="18" t="str">
        <f aca="false">IF(I13&lt;60,"0-60",IF(I13&lt;120,"61-120",IF(I13&lt;180,"121-180","180+")))</f>
        <v>180+</v>
      </c>
      <c r="K13" s="18" t="str">
        <f aca="false">IF(I13&gt;180,"ESCALATE","")</f>
        <v>ESCALATE</v>
      </c>
    </row>
    <row r="14" customFormat="false" ht="15" hidden="false" customHeight="false" outlineLevel="0" collapsed="false">
      <c r="A14" s="10" t="str">
        <f aca="false">'TDS Receivable Input'!A14</f>
        <v>AAADD0012M</v>
      </c>
      <c r="B14" s="11" t="str">
        <f aca="false">'TDS Receivable Input'!B14</f>
        <v>Deductor M Exports</v>
      </c>
      <c r="C14" s="10" t="str">
        <f aca="false">'TDS Receivable Input'!C14</f>
        <v>INV-2026-1013</v>
      </c>
      <c r="D14" s="14" t="n">
        <f aca="false">'TDS Receivable Input'!F14</f>
        <v>7500</v>
      </c>
      <c r="E14" s="13" t="str">
        <f aca="false">'TDS Receivable Input'!E14</f>
        <v>194H</v>
      </c>
      <c r="F14" s="21" t="n">
        <f aca="false">INDEX('Cross-Era Mapping'!$B$2:$B$12,MATCH(E14,'Cross-Era Mapping'!$A$2:$A$12,0))</f>
        <v>1015</v>
      </c>
      <c r="G14" s="14" t="n">
        <f aca="false">SUMIFS('Form 168 Download'!$E$2:$E$13,'Form 168 Download'!$A$2:$A$13,A14,'Form 168 Download'!$C$2:$C$13,F14,'Form 168 Download'!$D$2:$D$13,'TDS Receivable Input'!G14)</f>
        <v>0</v>
      </c>
      <c r="H14" s="14" t="n">
        <f aca="false">D14-G14</f>
        <v>7500</v>
      </c>
      <c r="I14" s="21" t="n">
        <f aca="true">TODAY()-'TDS Receivable Input'!D14</f>
        <v>254</v>
      </c>
      <c r="J14" s="13" t="str">
        <f aca="false">IF(I14&lt;60,"0-60",IF(I14&lt;120,"61-120",IF(I14&lt;180,"121-180","180+")))</f>
        <v>180+</v>
      </c>
      <c r="K14" s="13" t="str">
        <f aca="false">IF(I14&gt;180,"ESCALATE","")</f>
        <v>ESCALATE</v>
      </c>
    </row>
    <row r="15" customFormat="false" ht="15" hidden="false" customHeight="false" outlineLevel="0" collapsed="false">
      <c r="A15" s="15" t="str">
        <f aca="false">'TDS Receivable Input'!A15</f>
        <v>AAACR0000A</v>
      </c>
      <c r="B15" s="16" t="str">
        <f aca="false">'TDS Receivable Input'!B15</f>
        <v>Deductor A Ltd</v>
      </c>
      <c r="C15" s="15" t="str">
        <f aca="false">'TDS Receivable Input'!C15</f>
        <v>INV-2026-1014</v>
      </c>
      <c r="D15" s="19" t="n">
        <f aca="false">'TDS Receivable Input'!F15</f>
        <v>11000</v>
      </c>
      <c r="E15" s="18" t="str">
        <f aca="false">'TDS Receivable Input'!E15</f>
        <v>194J</v>
      </c>
      <c r="F15" s="22" t="n">
        <f aca="false">INDEX('Cross-Era Mapping'!$B$2:$B$12,MATCH(E15,'Cross-Era Mapping'!$A$2:$A$12,0))</f>
        <v>1005</v>
      </c>
      <c r="G15" s="19" t="n">
        <f aca="false">SUMIFS('Form 168 Download'!$E$2:$E$13,'Form 168 Download'!$A$2:$A$13,A15,'Form 168 Download'!$C$2:$C$13,F15,'Form 168 Download'!$D$2:$D$13,'TDS Receivable Input'!G15)</f>
        <v>11000</v>
      </c>
      <c r="H15" s="19" t="n">
        <f aca="false">D15-G15</f>
        <v>0</v>
      </c>
      <c r="I15" s="22" t="n">
        <f aca="true">TODAY()-'TDS Receivable Input'!D15</f>
        <v>15</v>
      </c>
      <c r="J15" s="18" t="str">
        <f aca="false">IF(I15&lt;60,"0-60",IF(I15&lt;120,"61-120",IF(I15&lt;180,"121-180","180+")))</f>
        <v>0-60</v>
      </c>
      <c r="K15" s="18" t="str">
        <f aca="false">IF(I15&gt;180,"ESCALATE","")</f>
        <v/>
      </c>
    </row>
    <row r="16" customFormat="false" ht="15" hidden="false" customHeight="false" outlineLevel="0" collapsed="false">
      <c r="A16" s="10" t="str">
        <f aca="false">'TDS Receivable Input'!A16</f>
        <v>AAACS0001B</v>
      </c>
      <c r="B16" s="11" t="str">
        <f aca="false">'TDS Receivable Input'!B16</f>
        <v>Deductor B Pvt Ltd</v>
      </c>
      <c r="C16" s="10" t="str">
        <f aca="false">'TDS Receivable Input'!C16</f>
        <v>INV-2026-1015</v>
      </c>
      <c r="D16" s="14" t="n">
        <f aca="false">'TDS Receivable Input'!F16</f>
        <v>55000</v>
      </c>
      <c r="E16" s="13" t="str">
        <f aca="false">'TDS Receivable Input'!E16</f>
        <v>194Q</v>
      </c>
      <c r="F16" s="21" t="n">
        <f aca="false">INDEX('Cross-Era Mapping'!$B$2:$B$12,MATCH(E16,'Cross-Era Mapping'!$A$2:$A$12,0))</f>
        <v>1031</v>
      </c>
      <c r="G16" s="14" t="n">
        <f aca="false">SUMIFS('Form 168 Download'!$E$2:$E$13,'Form 168 Download'!$A$2:$A$13,A16,'Form 168 Download'!$C$2:$C$13,F16,'Form 168 Download'!$D$2:$D$13,'TDS Receivable Input'!G16)</f>
        <v>0</v>
      </c>
      <c r="H16" s="14" t="n">
        <f aca="false">D16-G16</f>
        <v>55000</v>
      </c>
      <c r="I16" s="21" t="n">
        <f aca="true">TODAY()-'TDS Receivable Input'!D16</f>
        <v>98</v>
      </c>
      <c r="J16" s="13" t="str">
        <f aca="false">IF(I16&lt;60,"0-60",IF(I16&lt;120,"61-120",IF(I16&lt;180,"121-180","180+")))</f>
        <v>61-120</v>
      </c>
      <c r="K16" s="13" t="str">
        <f aca="false">IF(I16&gt;180,"ESCALATE","")</f>
        <v/>
      </c>
    </row>
    <row r="18" customFormat="false" ht="24" hidden="false" customHeight="true" outlineLevel="0" collapsed="false">
      <c r="A18" s="25" t="s">
        <v>136</v>
      </c>
      <c r="B18" s="25"/>
      <c r="C18" s="25"/>
      <c r="D18" s="25"/>
      <c r="E18" s="25"/>
      <c r="F18" s="25"/>
      <c r="G18" s="25"/>
      <c r="H18" s="25"/>
      <c r="I18" s="25"/>
      <c r="J18" s="25"/>
      <c r="K18" s="25"/>
    </row>
  </sheetData>
  <mergeCells count="1">
    <mergeCell ref="A18:K18"/>
  </mergeCells>
  <conditionalFormatting sqref="K2:K16">
    <cfRule type="expression" priority="2" aboveAverage="0" equalAverage="0" bottom="0" percent="0" rank="0" text="" dxfId="0">
      <formula>$I2&gt;180</formula>
    </cfRule>
  </conditionalFormatting>
  <conditionalFormatting sqref="I2:I16">
    <cfRule type="expression" priority="3" aboveAverage="0" equalAverage="0" bottom="0" percent="0" rank="0" text="" dxfId="0">
      <formula>$I2&gt;180</formula>
    </cfRule>
  </conditionalFormatting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18"/>
    <col collapsed="false" customWidth="true" hidden="false" outlineLevel="0" max="2" min="2" style="0" width="24"/>
    <col collapsed="false" customWidth="true" hidden="false" outlineLevel="0" max="3" min="3" style="0" width="22"/>
    <col collapsed="false" customWidth="true" hidden="false" outlineLevel="0" max="4" min="4" style="0" width="14"/>
  </cols>
  <sheetData>
    <row r="1" customFormat="false" ht="27.75" hidden="false" customHeight="true" outlineLevel="0" collapsed="false">
      <c r="A1" s="9" t="s">
        <v>134</v>
      </c>
      <c r="B1" s="9" t="s">
        <v>137</v>
      </c>
      <c r="C1" s="9" t="s">
        <v>138</v>
      </c>
      <c r="D1" s="9" t="s">
        <v>139</v>
      </c>
    </row>
    <row r="2" customFormat="false" ht="15" hidden="false" customHeight="false" outlineLevel="0" collapsed="false">
      <c r="A2" s="23" t="s">
        <v>140</v>
      </c>
      <c r="B2" s="21" t="n">
        <f aca="false">COUNTIFS('Two-Key Match Output'!$J$2:$J$16,A2,'Two-Key Match Output'!$H$2:$H$16,"&gt;0")</f>
        <v>0</v>
      </c>
      <c r="C2" s="14" t="n">
        <f aca="false">SUMIFS('Two-Key Match Output'!$H$2:$H$16,'Two-Key Match Output'!$J$2:$J$16,A2,'Two-Key Match Output'!$H$2:$H$16,"&gt;0")</f>
        <v>0</v>
      </c>
      <c r="D2" s="26" t="n">
        <f aca="false">IFERROR(C2/$C$6,0)</f>
        <v>0</v>
      </c>
    </row>
    <row r="3" customFormat="false" ht="15" hidden="false" customHeight="false" outlineLevel="0" collapsed="false">
      <c r="A3" s="23" t="s">
        <v>141</v>
      </c>
      <c r="B3" s="21" t="n">
        <f aca="false">COUNTIFS('Two-Key Match Output'!$J$2:$J$16,A3,'Two-Key Match Output'!$H$2:$H$16,"&gt;0")</f>
        <v>1</v>
      </c>
      <c r="C3" s="14" t="n">
        <f aca="false">SUMIFS('Two-Key Match Output'!$H$2:$H$16,'Two-Key Match Output'!$J$2:$J$16,A3,'Two-Key Match Output'!$H$2:$H$16,"&gt;0")</f>
        <v>55000</v>
      </c>
      <c r="D3" s="26" t="n">
        <f aca="false">IFERROR(C3/$C$6,0)</f>
        <v>0.342679127725857</v>
      </c>
    </row>
    <row r="4" customFormat="false" ht="15" hidden="false" customHeight="false" outlineLevel="0" collapsed="false">
      <c r="A4" s="23" t="s">
        <v>142</v>
      </c>
      <c r="B4" s="21" t="n">
        <f aca="false">COUNTIFS('Two-Key Match Output'!$J$2:$J$16,A4,'Two-Key Match Output'!$H$2:$H$16,"&gt;0")</f>
        <v>1</v>
      </c>
      <c r="C4" s="14" t="n">
        <f aca="false">SUMIFS('Two-Key Match Output'!$H$2:$H$16,'Two-Key Match Output'!$J$2:$J$16,A4,'Two-Key Match Output'!$H$2:$H$16,"&gt;0")</f>
        <v>45000</v>
      </c>
      <c r="D4" s="26" t="n">
        <f aca="false">IFERROR(C4/$C$6,0)</f>
        <v>0.280373831775701</v>
      </c>
    </row>
    <row r="5" customFormat="false" ht="15" hidden="false" customHeight="false" outlineLevel="0" collapsed="false">
      <c r="A5" s="23" t="s">
        <v>143</v>
      </c>
      <c r="B5" s="21" t="n">
        <f aca="false">COUNTIFS('Two-Key Match Output'!$J$2:$J$16,A5,'Two-Key Match Output'!$H$2:$H$16,"&gt;0")</f>
        <v>4</v>
      </c>
      <c r="C5" s="14" t="n">
        <f aca="false">SUMIFS('Two-Key Match Output'!$H$2:$H$16,'Two-Key Match Output'!$J$2:$J$16,A5,'Two-Key Match Output'!$H$2:$H$16,"&gt;0")</f>
        <v>60500</v>
      </c>
      <c r="D5" s="26" t="n">
        <f aca="false">IFERROR(C5/$C$6,0)</f>
        <v>0.376947040498442</v>
      </c>
    </row>
    <row r="6" customFormat="false" ht="15" hidden="false" customHeight="false" outlineLevel="0" collapsed="false">
      <c r="A6" s="27" t="s">
        <v>144</v>
      </c>
      <c r="B6" s="28" t="n">
        <f aca="false">SUM(B2:B5)</f>
        <v>6</v>
      </c>
      <c r="C6" s="29" t="n">
        <f aca="false">SUM(C2:C5)</f>
        <v>160500</v>
      </c>
      <c r="D6" s="30" t="n">
        <f aca="false">IFERROR(C6/C6,0)</f>
        <v>1</v>
      </c>
    </row>
    <row r="8" customFormat="false" ht="24" hidden="false" customHeight="true" outlineLevel="0" collapsed="false">
      <c r="A8" s="25" t="s">
        <v>145</v>
      </c>
      <c r="B8" s="25"/>
      <c r="C8" s="25"/>
      <c r="D8" s="25"/>
    </row>
    <row r="9" customFormat="false" ht="24" hidden="false" customHeight="true" outlineLevel="0" collapsed="false">
      <c r="A9" s="25" t="s">
        <v>146</v>
      </c>
      <c r="B9" s="25"/>
      <c r="C9" s="25"/>
      <c r="D9" s="25"/>
    </row>
  </sheetData>
  <mergeCells count="2">
    <mergeCell ref="A8:D8"/>
    <mergeCell ref="A9:D9"/>
  </mergeCells>
  <conditionalFormatting sqref="A5:D5">
    <cfRule type="expression" priority="2" aboveAverage="0" equalAverage="0" bottom="0" percent="0" rank="0" text="" dxfId="0">
      <formula>$B$5&gt;0</formula>
    </cfRule>
  </conditionalFormatting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1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8"/>
    <col collapsed="false" customWidth="true" hidden="false" outlineLevel="0" max="2" min="2" style="0" width="26"/>
    <col collapsed="false" customWidth="true" hidden="false" outlineLevel="0" max="3" min="3" style="0" width="18"/>
    <col collapsed="false" customWidth="true" hidden="false" outlineLevel="0" max="4" min="4" style="0" width="22"/>
    <col collapsed="false" customWidth="true" hidden="false" outlineLevel="0" max="5" min="5" style="0" width="20"/>
    <col collapsed="false" customWidth="true" hidden="false" outlineLevel="0" max="6" min="6" style="0" width="28"/>
  </cols>
  <sheetData>
    <row r="1" customFormat="false" ht="27.75" hidden="false" customHeight="true" outlineLevel="0" collapsed="false">
      <c r="A1" s="9" t="s">
        <v>147</v>
      </c>
      <c r="B1" s="9" t="s">
        <v>27</v>
      </c>
      <c r="C1" s="9" t="s">
        <v>84</v>
      </c>
      <c r="D1" s="9" t="s">
        <v>148</v>
      </c>
      <c r="E1" s="9" t="s">
        <v>149</v>
      </c>
      <c r="F1" s="9" t="s">
        <v>150</v>
      </c>
    </row>
    <row r="2" customFormat="false" ht="15" hidden="false" customHeight="false" outlineLevel="0" collapsed="false">
      <c r="A2" s="23" t="n">
        <v>1</v>
      </c>
      <c r="B2" s="11" t="s">
        <v>72</v>
      </c>
      <c r="C2" s="10" t="s">
        <v>71</v>
      </c>
      <c r="D2" s="14" t="n">
        <f aca="false">SUMIFS('Two-Key Match Output'!$H$2:$H$16,'Two-Key Match Output'!$A$2:$A$16,C2,'Two-Key Match Output'!$H$2:$H$16,"&gt;0")</f>
        <v>32000</v>
      </c>
      <c r="E2" s="21" t="n">
        <f aca="false">_xlfn.MAXIFS('Two-Key Match Output'!$I$2:$I$16,'Two-Key Match Output'!$A$2:$A$16,C2,'Two-Key Match Output'!$H$2:$H$16,"&gt;0")</f>
        <v>218</v>
      </c>
      <c r="F2" s="11" t="str">
        <f aca="false">IF(E2&gt;180,"Section 197 escalation",IF(E2&gt;120,"Query letter","Direct payment recovery"))</f>
        <v>Section 197 escalation</v>
      </c>
    </row>
    <row r="3" customFormat="false" ht="15" hidden="false" customHeight="false" outlineLevel="0" collapsed="false">
      <c r="A3" s="24" t="n">
        <v>2</v>
      </c>
      <c r="B3" s="16" t="s">
        <v>75</v>
      </c>
      <c r="C3" s="15" t="s">
        <v>74</v>
      </c>
      <c r="D3" s="19" t="n">
        <f aca="false">SUMIFS('Two-Key Match Output'!$H$2:$H$16,'Two-Key Match Output'!$A$2:$A$16,C3,'Two-Key Match Output'!$H$2:$H$16,"&gt;0")</f>
        <v>14500</v>
      </c>
      <c r="E3" s="22" t="n">
        <f aca="false">_xlfn.MAXIFS('Two-Key Match Output'!$I$2:$I$16,'Two-Key Match Output'!$A$2:$A$16,C3,'Two-Key Match Output'!$H$2:$H$16,"&gt;0")</f>
        <v>239</v>
      </c>
      <c r="F3" s="16" t="str">
        <f aca="false">IF(E3&gt;180,"Section 197 escalation",IF(E3&gt;120,"Query letter","Direct payment recovery"))</f>
        <v>Section 197 escalation</v>
      </c>
    </row>
    <row r="4" customFormat="false" ht="15" hidden="false" customHeight="false" outlineLevel="0" collapsed="false">
      <c r="A4" s="23" t="n">
        <v>3</v>
      </c>
      <c r="B4" s="11" t="s">
        <v>79</v>
      </c>
      <c r="C4" s="10" t="s">
        <v>78</v>
      </c>
      <c r="D4" s="14" t="n">
        <f aca="false">SUMIFS('Two-Key Match Output'!$H$2:$H$16,'Two-Key Match Output'!$A$2:$A$16,C4,'Two-Key Match Output'!$H$2:$H$16,"&gt;0")</f>
        <v>7500</v>
      </c>
      <c r="E4" s="21" t="n">
        <f aca="false">_xlfn.MAXIFS('Two-Key Match Output'!$I$2:$I$16,'Two-Key Match Output'!$A$2:$A$16,C4,'Two-Key Match Output'!$H$2:$H$16,"&gt;0")</f>
        <v>254</v>
      </c>
      <c r="F4" s="11" t="str">
        <f aca="false">IF(E4&gt;180,"Section 197 escalation",IF(E4&gt;120,"Query letter","Direct payment recovery"))</f>
        <v>Section 197 escalation</v>
      </c>
    </row>
    <row r="5" customFormat="false" ht="15" hidden="false" customHeight="false" outlineLevel="0" collapsed="false">
      <c r="A5" s="24" t="n">
        <v>4</v>
      </c>
      <c r="B5" s="16" t="s">
        <v>69</v>
      </c>
      <c r="C5" s="15" t="s">
        <v>68</v>
      </c>
      <c r="D5" s="19" t="n">
        <f aca="false">SUMIFS('Two-Key Match Output'!$H$2:$H$16,'Two-Key Match Output'!$A$2:$A$16,C5,'Two-Key Match Output'!$H$2:$H$16,"&gt;0")</f>
        <v>6500</v>
      </c>
      <c r="E5" s="22" t="n">
        <f aca="false">_xlfn.MAXIFS('Two-Key Match Output'!$I$2:$I$16,'Two-Key Match Output'!$A$2:$A$16,C5,'Two-Key Match Output'!$H$2:$H$16,"&gt;0")</f>
        <v>203</v>
      </c>
      <c r="F5" s="16" t="str">
        <f aca="false">IF(E5&gt;180,"Section 197 escalation",IF(E5&gt;120,"Query letter","Direct payment recovery"))</f>
        <v>Section 197 escalation</v>
      </c>
    </row>
    <row r="6" customFormat="false" ht="15" hidden="false" customHeight="false" outlineLevel="0" collapsed="false">
      <c r="A6" s="23" t="n">
        <v>5</v>
      </c>
      <c r="B6" s="11" t="s">
        <v>39</v>
      </c>
      <c r="C6" s="10" t="s">
        <v>38</v>
      </c>
      <c r="D6" s="14" t="n">
        <f aca="false">SUMIFS('Two-Key Match Output'!$H$2:$H$16,'Two-Key Match Output'!$A$2:$A$16,C6,'Two-Key Match Output'!$H$2:$H$16,"&gt;0")</f>
        <v>55000</v>
      </c>
      <c r="E6" s="21" t="n">
        <f aca="false">_xlfn.MAXIFS('Two-Key Match Output'!$I$2:$I$16,'Two-Key Match Output'!$A$2:$A$16,C6,'Two-Key Match Output'!$H$2:$H$16,"&gt;0")</f>
        <v>98</v>
      </c>
      <c r="F6" s="11" t="str">
        <f aca="false">IF(E6&gt;180,"Section 197 escalation",IF(E6&gt;120,"Query letter","Direct payment recovery"))</f>
        <v>Direct payment recovery</v>
      </c>
    </row>
    <row r="7" customFormat="false" ht="15" hidden="false" customHeight="false" outlineLevel="0" collapsed="false">
      <c r="A7" s="24" t="n">
        <v>6</v>
      </c>
      <c r="B7" s="16" t="s">
        <v>66</v>
      </c>
      <c r="C7" s="15" t="s">
        <v>65</v>
      </c>
      <c r="D7" s="19" t="n">
        <f aca="false">SUMIFS('Two-Key Match Output'!$H$2:$H$16,'Two-Key Match Output'!$A$2:$A$16,C7,'Two-Key Match Output'!$H$2:$H$16,"&gt;0")</f>
        <v>45000</v>
      </c>
      <c r="E7" s="22" t="n">
        <f aca="false">_xlfn.MAXIFS('Two-Key Match Output'!$I$2:$I$16,'Two-Key Match Output'!$A$2:$A$16,C7,'Two-Key Match Output'!$H$2:$H$16,"&gt;0")</f>
        <v>177</v>
      </c>
      <c r="F7" s="16" t="str">
        <f aca="false">IF(E7&gt;180,"Section 197 escalation",IF(E7&gt;120,"Query letter","Direct payment recovery"))</f>
        <v>Query letter</v>
      </c>
    </row>
    <row r="9" customFormat="false" ht="24" hidden="false" customHeight="true" outlineLevel="0" collapsed="false">
      <c r="A9" s="25" t="s">
        <v>151</v>
      </c>
      <c r="B9" s="25"/>
      <c r="C9" s="25"/>
      <c r="D9" s="25"/>
      <c r="E9" s="25"/>
      <c r="F9" s="25"/>
    </row>
    <row r="10" customFormat="false" ht="24" hidden="false" customHeight="true" outlineLevel="0" collapsed="false">
      <c r="A10" s="25" t="s">
        <v>152</v>
      </c>
      <c r="B10" s="25"/>
      <c r="C10" s="25"/>
      <c r="D10" s="25"/>
      <c r="E10" s="25"/>
      <c r="F10" s="25"/>
    </row>
  </sheetData>
  <mergeCells count="2">
    <mergeCell ref="A9:F9"/>
    <mergeCell ref="A10:F10"/>
  </mergeCells>
  <conditionalFormatting sqref="E2:E7">
    <cfRule type="expression" priority="2" aboveAverage="0" equalAverage="0" bottom="0" percent="0" rank="0" text="" dxfId="0">
      <formula>$E2&gt;180</formula>
    </cfRule>
  </conditionalFormatting>
  <conditionalFormatting sqref="F2:F7">
    <cfRule type="expression" priority="3" aboveAverage="0" equalAverage="0" bottom="0" percent="0" rank="0" text="" dxfId="0">
      <formula>$E2&gt;180</formula>
    </cfRule>
  </conditionalFormatting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1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26"/>
    <col collapsed="false" customWidth="true" hidden="false" outlineLevel="0" max="2" min="2" style="0" width="18"/>
    <col collapsed="false" customWidth="true" hidden="false" outlineLevel="0" max="3" min="3" style="0" width="15"/>
    <col collapsed="false" customWidth="true" hidden="false" outlineLevel="0" max="4" min="4" style="0" width="14"/>
    <col collapsed="false" customWidth="true" hidden="false" outlineLevel="0" max="5" min="5" style="0" width="18"/>
    <col collapsed="false" customWidth="true" hidden="false" outlineLevel="0" max="6" min="6" style="0" width="14"/>
  </cols>
  <sheetData>
    <row r="1" customFormat="false" ht="27.75" hidden="false" customHeight="true" outlineLevel="0" collapsed="false">
      <c r="A1" s="9" t="s">
        <v>27</v>
      </c>
      <c r="B1" s="9" t="s">
        <v>153</v>
      </c>
      <c r="C1" s="9" t="s">
        <v>154</v>
      </c>
      <c r="D1" s="9" t="s">
        <v>86</v>
      </c>
      <c r="E1" s="9" t="s">
        <v>155</v>
      </c>
      <c r="F1" s="9" t="s">
        <v>133</v>
      </c>
    </row>
    <row r="2" customFormat="false" ht="15" hidden="false" customHeight="false" outlineLevel="0" collapsed="false">
      <c r="A2" s="11" t="s">
        <v>79</v>
      </c>
      <c r="B2" s="10" t="s">
        <v>78</v>
      </c>
      <c r="C2" s="13" t="s">
        <v>45</v>
      </c>
      <c r="D2" s="13" t="s">
        <v>77</v>
      </c>
      <c r="E2" s="14" t="n">
        <f aca="false">'TDS Receivable Input'!F14</f>
        <v>7500</v>
      </c>
      <c r="F2" s="21" t="n">
        <f aca="true">TODAY()-'TDS Receivable Input'!D14</f>
        <v>254</v>
      </c>
    </row>
    <row r="3" customFormat="false" ht="15" hidden="false" customHeight="false" outlineLevel="0" collapsed="false">
      <c r="A3" s="16" t="s">
        <v>75</v>
      </c>
      <c r="B3" s="15" t="s">
        <v>74</v>
      </c>
      <c r="C3" s="18" t="s">
        <v>36</v>
      </c>
      <c r="D3" s="18" t="s">
        <v>77</v>
      </c>
      <c r="E3" s="19" t="n">
        <f aca="false">'TDS Receivable Input'!F13</f>
        <v>14500</v>
      </c>
      <c r="F3" s="22" t="n">
        <f aca="true">TODAY()-'TDS Receivable Input'!D13</f>
        <v>239</v>
      </c>
    </row>
    <row r="4" customFormat="false" ht="15" hidden="false" customHeight="false" outlineLevel="0" collapsed="false">
      <c r="A4" s="11" t="s">
        <v>72</v>
      </c>
      <c r="B4" s="10" t="s">
        <v>71</v>
      </c>
      <c r="C4" s="13" t="s">
        <v>41</v>
      </c>
      <c r="D4" s="13" t="s">
        <v>64</v>
      </c>
      <c r="E4" s="14" t="n">
        <f aca="false">'TDS Receivable Input'!F12</f>
        <v>32000</v>
      </c>
      <c r="F4" s="21" t="n">
        <f aca="true">TODAY()-'TDS Receivable Input'!D12</f>
        <v>218</v>
      </c>
    </row>
    <row r="5" customFormat="false" ht="15" hidden="false" customHeight="false" outlineLevel="0" collapsed="false">
      <c r="A5" s="16" t="s">
        <v>69</v>
      </c>
      <c r="B5" s="15" t="s">
        <v>68</v>
      </c>
      <c r="C5" s="18" t="s">
        <v>54</v>
      </c>
      <c r="D5" s="18" t="s">
        <v>64</v>
      </c>
      <c r="E5" s="19" t="n">
        <f aca="false">'TDS Receivable Input'!F11</f>
        <v>6500</v>
      </c>
      <c r="F5" s="22" t="n">
        <f aca="true">TODAY()-'TDS Receivable Input'!D11</f>
        <v>203</v>
      </c>
    </row>
    <row r="6" customFormat="false" ht="15" hidden="false" customHeight="false" outlineLevel="0" collapsed="false">
      <c r="A6" s="11" t="s">
        <v>66</v>
      </c>
      <c r="B6" s="10" t="s">
        <v>65</v>
      </c>
      <c r="C6" s="13" t="s">
        <v>50</v>
      </c>
      <c r="D6" s="13" t="s">
        <v>64</v>
      </c>
      <c r="E6" s="14" t="n">
        <f aca="false">'TDS Receivable Input'!F10</f>
        <v>45000</v>
      </c>
      <c r="F6" s="21" t="n">
        <f aca="true">TODAY()-'TDS Receivable Input'!D10</f>
        <v>177</v>
      </c>
    </row>
    <row r="7" customFormat="false" ht="15" hidden="false" customHeight="false" outlineLevel="0" collapsed="false">
      <c r="A7" s="16" t="s">
        <v>39</v>
      </c>
      <c r="B7" s="15" t="s">
        <v>38</v>
      </c>
      <c r="C7" s="18" t="s">
        <v>50</v>
      </c>
      <c r="D7" s="18" t="s">
        <v>46</v>
      </c>
      <c r="E7" s="19" t="n">
        <f aca="false">'TDS Receivable Input'!F16</f>
        <v>55000</v>
      </c>
      <c r="F7" s="22" t="n">
        <f aca="true">TODAY()-'TDS Receivable Input'!D16</f>
        <v>98</v>
      </c>
    </row>
    <row r="9" customFormat="false" ht="24" hidden="false" customHeight="true" outlineLevel="0" collapsed="false">
      <c r="A9" s="25" t="s">
        <v>156</v>
      </c>
      <c r="B9" s="25"/>
      <c r="C9" s="25"/>
      <c r="D9" s="25"/>
      <c r="E9" s="25"/>
      <c r="F9" s="25"/>
    </row>
    <row r="10" customFormat="false" ht="24" hidden="false" customHeight="true" outlineLevel="0" collapsed="false">
      <c r="A10" s="25" t="s">
        <v>157</v>
      </c>
      <c r="B10" s="25"/>
      <c r="C10" s="25"/>
      <c r="D10" s="25"/>
      <c r="E10" s="25"/>
      <c r="F10" s="25"/>
    </row>
  </sheetData>
  <mergeCells count="2">
    <mergeCell ref="A9:F9"/>
    <mergeCell ref="A10:F10"/>
  </mergeCells>
  <conditionalFormatting sqref="F2:F7">
    <cfRule type="expression" priority="2" aboveAverage="0" equalAverage="0" bottom="0" percent="0" rank="0" text="" dxfId="0">
      <formula>$F2&gt;180</formula>
    </cfRule>
  </conditionalFormatting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C33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4"/>
    <col collapsed="false" customWidth="true" hidden="false" outlineLevel="0" max="2" min="2" style="0" width="32"/>
    <col collapsed="false" customWidth="true" hidden="false" outlineLevel="0" max="3" min="3" style="0" width="68"/>
  </cols>
  <sheetData>
    <row r="2" customFormat="false" ht="30" hidden="false" customHeight="true" outlineLevel="0" collapsed="false">
      <c r="B2" s="31" t="s">
        <v>158</v>
      </c>
    </row>
    <row r="3" customFormat="false" ht="15" hidden="false" customHeight="false" outlineLevel="0" collapsed="false">
      <c r="B3" s="32" t="s">
        <v>159</v>
      </c>
    </row>
    <row r="5" customFormat="false" ht="16.15" hidden="false" customHeight="false" outlineLevel="0" collapsed="false">
      <c r="B5" s="6" t="s">
        <v>160</v>
      </c>
    </row>
    <row r="6" customFormat="false" ht="25.5" hidden="false" customHeight="true" outlineLevel="0" collapsed="false">
      <c r="B6" s="33" t="s">
        <v>161</v>
      </c>
      <c r="C6" s="33" t="s">
        <v>162</v>
      </c>
    </row>
    <row r="7" customFormat="false" ht="61.5" hidden="false" customHeight="true" outlineLevel="0" collapsed="false">
      <c r="B7" s="34" t="s">
        <v>163</v>
      </c>
      <c r="C7" s="35" t="s">
        <v>164</v>
      </c>
    </row>
    <row r="8" customFormat="false" ht="61.5" hidden="false" customHeight="true" outlineLevel="0" collapsed="false">
      <c r="B8" s="34" t="s">
        <v>165</v>
      </c>
      <c r="C8" s="35" t="s">
        <v>166</v>
      </c>
    </row>
    <row r="9" customFormat="false" ht="61.5" hidden="false" customHeight="true" outlineLevel="0" collapsed="false">
      <c r="B9" s="34" t="s">
        <v>167</v>
      </c>
      <c r="C9" s="35" t="s">
        <v>168</v>
      </c>
    </row>
    <row r="10" customFormat="false" ht="61.5" hidden="false" customHeight="true" outlineLevel="0" collapsed="false">
      <c r="B10" s="34" t="s">
        <v>133</v>
      </c>
      <c r="C10" s="35" t="s">
        <v>169</v>
      </c>
    </row>
    <row r="11" customFormat="false" ht="61.5" hidden="false" customHeight="true" outlineLevel="0" collapsed="false">
      <c r="B11" s="34" t="s">
        <v>134</v>
      </c>
      <c r="C11" s="35" t="s">
        <v>170</v>
      </c>
    </row>
    <row r="12" customFormat="false" ht="61.5" hidden="false" customHeight="true" outlineLevel="0" collapsed="false">
      <c r="B12" s="34" t="s">
        <v>135</v>
      </c>
      <c r="C12" s="35" t="s">
        <v>171</v>
      </c>
    </row>
    <row r="13" customFormat="false" ht="61.5" hidden="false" customHeight="true" outlineLevel="0" collapsed="false">
      <c r="B13" s="34" t="s">
        <v>172</v>
      </c>
      <c r="C13" s="35" t="s">
        <v>173</v>
      </c>
    </row>
    <row r="14" customFormat="false" ht="61.5" hidden="false" customHeight="true" outlineLevel="0" collapsed="false">
      <c r="B14" s="34" t="s">
        <v>174</v>
      </c>
      <c r="C14" s="35" t="s">
        <v>175</v>
      </c>
    </row>
    <row r="15" customFormat="false" ht="61.5" hidden="false" customHeight="true" outlineLevel="0" collapsed="false">
      <c r="B15" s="34" t="s">
        <v>176</v>
      </c>
      <c r="C15" s="35" t="s">
        <v>177</v>
      </c>
    </row>
    <row r="16" customFormat="false" ht="61.5" hidden="false" customHeight="true" outlineLevel="0" collapsed="false">
      <c r="B16" s="34" t="s">
        <v>178</v>
      </c>
      <c r="C16" s="35" t="s">
        <v>179</v>
      </c>
    </row>
    <row r="17" customFormat="false" ht="61.5" hidden="false" customHeight="true" outlineLevel="0" collapsed="false">
      <c r="B17" s="34" t="s">
        <v>180</v>
      </c>
      <c r="C17" s="35" t="s">
        <v>181</v>
      </c>
    </row>
    <row r="20" customFormat="false" ht="16.15" hidden="false" customHeight="false" outlineLevel="0" collapsed="false">
      <c r="B20" s="6" t="s">
        <v>182</v>
      </c>
    </row>
    <row r="21" customFormat="false" ht="25.5" hidden="false" customHeight="true" outlineLevel="0" collapsed="false">
      <c r="B21" s="33" t="s">
        <v>161</v>
      </c>
      <c r="C21" s="33" t="s">
        <v>162</v>
      </c>
    </row>
    <row r="22" customFormat="false" ht="60" hidden="false" customHeight="true" outlineLevel="0" collapsed="false">
      <c r="B22" s="34" t="s">
        <v>183</v>
      </c>
      <c r="C22" s="35" t="s">
        <v>184</v>
      </c>
    </row>
    <row r="23" customFormat="false" ht="60" hidden="false" customHeight="true" outlineLevel="0" collapsed="false">
      <c r="B23" s="34" t="s">
        <v>185</v>
      </c>
      <c r="C23" s="35" t="s">
        <v>186</v>
      </c>
    </row>
    <row r="24" customFormat="false" ht="60" hidden="false" customHeight="true" outlineLevel="0" collapsed="false">
      <c r="B24" s="34" t="s">
        <v>187</v>
      </c>
      <c r="C24" s="35" t="s">
        <v>188</v>
      </c>
    </row>
    <row r="25" customFormat="false" ht="60" hidden="false" customHeight="true" outlineLevel="0" collapsed="false">
      <c r="B25" s="34" t="s">
        <v>189</v>
      </c>
      <c r="C25" s="35" t="s">
        <v>190</v>
      </c>
    </row>
    <row r="26" customFormat="false" ht="60" hidden="false" customHeight="true" outlineLevel="0" collapsed="false">
      <c r="B26" s="34" t="s">
        <v>191</v>
      </c>
      <c r="C26" s="35" t="s">
        <v>192</v>
      </c>
    </row>
    <row r="29" customFormat="false" ht="16.15" hidden="false" customHeight="false" outlineLevel="0" collapsed="false">
      <c r="B29" s="6" t="s">
        <v>193</v>
      </c>
    </row>
    <row r="30" customFormat="false" ht="31.5" hidden="false" customHeight="true" outlineLevel="0" collapsed="false">
      <c r="B30" s="36" t="s">
        <v>194</v>
      </c>
      <c r="C30" s="36"/>
    </row>
    <row r="31" customFormat="false" ht="31.5" hidden="false" customHeight="true" outlineLevel="0" collapsed="false">
      <c r="B31" s="36" t="s">
        <v>195</v>
      </c>
      <c r="C31" s="36"/>
    </row>
    <row r="32" customFormat="false" ht="31.5" hidden="false" customHeight="true" outlineLevel="0" collapsed="false">
      <c r="B32" s="36" t="s">
        <v>196</v>
      </c>
      <c r="C32" s="36"/>
    </row>
    <row r="33" customFormat="false" ht="31.5" hidden="false" customHeight="true" outlineLevel="0" collapsed="false">
      <c r="B33" s="36" t="s">
        <v>197</v>
      </c>
      <c r="C33" s="36"/>
    </row>
  </sheetData>
  <mergeCells count="4">
    <mergeCell ref="B30:C30"/>
    <mergeCell ref="B31:C31"/>
    <mergeCell ref="B32:C32"/>
    <mergeCell ref="B33:C33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LibreOffice/26.2.4.2$MacOSX_AARCH64 LibreOffice_project/0229ac93fcf0d7cbc6376066c6f35021cef002dc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2026-08-16T05:23:56Z</dcterms:created>
  <dc:creator>openpyxl</dc:creator>
  <dc:description/>
  <dc:language>en-IN</dc:language>
  <cp:lastModifiedBy/>
  <dcterms:modified xsi:type="dcterms:W3CDTF">2026-08-16T05:23:56Z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